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<sst xmlns="http://schemas.openxmlformats.org/spreadsheetml/2006/main" count="165" uniqueCount="122">
  <si>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</si>
  <si>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</si>
  <si>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</si>
  <si>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</si>
  <si>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</si>
  <si>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</si>
  <si>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</si>
  <si>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</si>
  <si>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</si>
  <si>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</si>
  <si>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</si>
  <si>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</si>
  <si>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</si>
  <si>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</si>
  <si>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</si>
  <si>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</si>
  <si>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</si>
  <si>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</si>
  <si>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</si>
  <si>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</si>
  <si>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</si>
  <si>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</si>
  <si>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</si>
  <si>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</si>
  <si>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</si>
  <si>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</si>
  <si>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</si>
  <si>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</si>
  <si>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</si>
  <si>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</si>
  <si>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</si>
  <si>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</si>
  <si>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</si>
  <si>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</si>
  <si>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</si>
  <si>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</si>
  <si>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</si>
  <si>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</si>
  <si>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</si>
  <si>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</si>
  <si>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</si>
  <si>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</si>
  <si>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</si>
  <si>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Oglašavaje u promotivnim kampanjama javnog i privatnog sektora</t>
  </si>
  <si>
    <t>2.2.</t>
  </si>
  <si>
    <t>Opće oglašavanje (Oglašavanje u tisku, TV oglašavanje…)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</si>
  <si>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</si>
  <si>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</si>
  <si>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</si>
  <si>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</si>
  <si>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</si>
  <si>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</si>
  <si>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</si>
  <si>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</si>
  <si>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Posebne prezentacije</t>
  </si>
  <si>
    <t>V.</t>
  </si>
  <si>
    <t>INTERNI MARKETING</t>
  </si>
  <si>
    <t xml:space="preserve">Koordinacija subjekata koji su neposredno ili posredno uključeni u turistički promet radi 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</si>
  <si>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</si>
  <si>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</si>
  <si>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</si>
  <si>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</si>
  <si>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</si>
  <si>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</si>
  <si>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</si>
  <si>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</si>
  <si>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 xml:space="preserve">VII. </t>
  </si>
  <si>
    <t>POSEBNI PROGRAMI</t>
  </si>
  <si>
    <t>Projekti poticanje i pomaganje razvoja turizma na područjima koja nisu turistički razvijena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</si>
  <si>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</si>
  <si>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</si>
  <si>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</si>
  <si>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</si>
  <si>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</si>
  <si>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</si>
  <si>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</si>
  <si>
    <t>Smeđa signalizacija</t>
  </si>
  <si>
    <t>Studijska putovanja</t>
  </si>
  <si>
    <t>7.</t>
  </si>
  <si>
    <t>Prihodi od sufinanciranja i donacija</t>
  </si>
  <si>
    <t>ZAJEDNIČKI PROGRAMI TZ OTOKA KRKA</t>
  </si>
  <si>
    <t>Sufinanciranje "hladnog pogona"</t>
  </si>
  <si>
    <t>XI.</t>
  </si>
  <si>
    <t>1.2.</t>
  </si>
  <si>
    <t>Uređenje općine/mjesta</t>
  </si>
  <si>
    <t>Ostalo</t>
  </si>
  <si>
    <t>Razvoj društvenih mreža</t>
  </si>
  <si>
    <t>1.3.</t>
  </si>
  <si>
    <t>PROJEKCIJA 31.12</t>
  </si>
  <si>
    <t>OSTALO (planovi razvoja turizma, strateški marketing planovi i ostalo)</t>
  </si>
  <si>
    <t>5.1.</t>
  </si>
  <si>
    <t>5.2.</t>
  </si>
  <si>
    <t>5.3.</t>
  </si>
  <si>
    <t>5.4.</t>
  </si>
  <si>
    <t>Dani vina</t>
  </si>
  <si>
    <t>Signalizacija i info tabele</t>
  </si>
  <si>
    <t>PPS Projekt</t>
  </si>
  <si>
    <t>Centar za posjetitelje "Kvarnerski otoci"</t>
  </si>
  <si>
    <r>
      <rPr>
        <b/>
        <sz val="12"/>
        <rFont val="Calibri"/>
        <family val="2"/>
      </rPr>
      <t>Prijenos prihoda prethodne godine</t>
    </r>
    <r>
      <rPr>
        <sz val="12"/>
        <rFont val="Calibri"/>
        <family val="2"/>
      </rPr>
      <t xml:space="preserve"> (Višak prethodne godine ukoliko je isti ostvaren)</t>
    </r>
  </si>
  <si>
    <r>
      <rPr>
        <b/>
        <sz val="12"/>
        <rFont val="Calibri"/>
        <family val="2"/>
      </rPr>
      <t xml:space="preserve">Sajmovi </t>
    </r>
    <r>
      <rPr>
        <sz val="12"/>
        <rFont val="Calibri"/>
        <family val="2"/>
      </rPr>
      <t>(u skladu sa zakonskim propisima i propisanim pravilima za sustav TZ)</t>
    </r>
  </si>
  <si>
    <r>
      <rPr>
        <b/>
        <sz val="12"/>
        <rFont val="Calibri"/>
        <family val="2"/>
      </rPr>
      <t>Edukacija</t>
    </r>
    <r>
      <rPr>
        <sz val="12"/>
        <rFont val="Calibri"/>
        <family val="2"/>
      </rPr>
      <t xml:space="preserve"> (zaposleni, subjekti javnog i privatnog sektora)</t>
    </r>
  </si>
  <si>
    <r>
      <rPr>
        <b/>
        <sz val="12"/>
        <rFont val="Calibri"/>
        <family val="2"/>
      </rPr>
      <t>Nagrade i priznaja</t>
    </r>
    <r>
      <rPr>
        <sz val="12"/>
        <rFont val="Calibri"/>
        <family val="2"/>
      </rPr>
      <t xml:space="preserve"> (Projekt. Volim Hrvatsku i ostalo)</t>
    </r>
  </si>
  <si>
    <r>
      <rPr>
        <b/>
        <sz val="12"/>
        <rFont val="Calibri"/>
        <family val="2"/>
      </rPr>
      <t>Jedinstveni turistički informacijski sustav</t>
    </r>
    <r>
      <rPr>
        <sz val="12"/>
        <rFont val="Calibri"/>
        <family val="2"/>
      </rPr>
      <t xml:space="preserve"> (prijava i odjava gostiju, statistika i dr.)</t>
    </r>
  </si>
  <si>
    <r>
      <rPr>
        <b/>
        <sz val="12"/>
        <rFont val="Calibri"/>
        <family val="2"/>
      </rPr>
      <t>Sufinanciranje zajedničkih programa</t>
    </r>
    <r>
      <rPr>
        <sz val="12"/>
        <rFont val="Calibri"/>
        <family val="2"/>
      </rPr>
      <t xml:space="preserve"> </t>
    </r>
  </si>
  <si>
    <t>Kamate</t>
  </si>
  <si>
    <t>Najam imovine</t>
  </si>
  <si>
    <t>Poticanje i sudjelovanje u uređenju općine/mjesta/ (osim izgradnje komunalne infrastrukture)</t>
  </si>
  <si>
    <t>za stalno zaposlenog djelatnika</t>
  </si>
  <si>
    <t>za djelatnika na stručnom osposobljavanju</t>
  </si>
  <si>
    <t>Ostali rashodi za zaposlene</t>
  </si>
  <si>
    <r>
      <rPr>
        <sz val="11"/>
        <color indexed="8"/>
        <rFont val="Calibri"/>
        <family val="2"/>
      </rPr>
      <t>Potpore manifestacijama (suorganizacija s drugim subjektima te donacije drugima za manifestacije)</t>
    </r>
  </si>
  <si>
    <t>Prihodi od PGŽ</t>
  </si>
  <si>
    <t>Prihodi od državnog proračuna</t>
  </si>
  <si>
    <t>3.3.</t>
  </si>
  <si>
    <t>3.4.</t>
  </si>
  <si>
    <t>IZMJENE I DOPUNE FINANCIJSKOG PLANA ZA 2019. GODINU</t>
  </si>
  <si>
    <t>OSTVARENO 2018.</t>
  </si>
  <si>
    <t>PLAN 2019.</t>
  </si>
  <si>
    <t>2.6.</t>
  </si>
  <si>
    <t>Rijeka 2020 - 27 susjedstava</t>
  </si>
  <si>
    <t>INDEKS  3/2</t>
  </si>
  <si>
    <t>Festival šurlica i žlahtine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</si>
</sst>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00\ _k_n_-;\-* #,##0.000\ _k_n_-;_-* &quot;-&quot;??\ _k_n_-;_-@_-"/>
    <numFmt numFmtId="170" formatCode="[$-41A]d\.\ mmmm\ yyyy\."/>
    <numFmt numFmtId="171" formatCode="#,##0.00\ &quot;kn&quot;"/>
  </numFmts>
  <fonts count="41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left" wrapText="1" indent="2"/>
    </xf>
    <xf numFmtId="2" fontId="2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left" wrapText="1" indent="1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2" fontId="2" fillId="0" borderId="0" xfId="59" applyNumberFormat="1" applyFont="1" applyAlignment="1">
      <alignment/>
    </xf>
    <xf numFmtId="1" fontId="2" fillId="0" borderId="10" xfId="59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6" fillId="32" borderId="2" xfId="41" applyNumberFormat="1" applyFont="1" applyFill="1" applyAlignment="1">
      <alignment wrapText="1"/>
    </xf>
    <xf numFmtId="2" fontId="3" fillId="0" borderId="10" xfId="0" applyNumberFormat="1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 indent="1"/>
    </xf>
    <xf numFmtId="2" fontId="4" fillId="0" borderId="10" xfId="0" applyNumberFormat="1" applyFont="1" applyBorder="1" applyAlignment="1">
      <alignment horizontal="left" vertical="top" indent="2"/>
    </xf>
    <xf numFmtId="2" fontId="4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wrapText="1"/>
    </xf>
    <xf numFmtId="2" fontId="2" fillId="33" borderId="0" xfId="0" applyNumberFormat="1" applyFont="1" applyFill="1" applyAlignment="1">
      <alignment/>
    </xf>
    <xf numFmtId="2" fontId="6" fillId="33" borderId="2" xfId="41" applyNumberFormat="1" applyFont="1" applyFill="1" applyAlignment="1">
      <alignment wrapText="1"/>
    </xf>
    <xf numFmtId="2" fontId="6" fillId="34" borderId="2" xfId="41" applyNumberFormat="1" applyFont="1" applyFill="1" applyAlignment="1">
      <alignment horizontal="center" vertical="center" wrapText="1"/>
    </xf>
    <xf numFmtId="1" fontId="6" fillId="34" borderId="11" xfId="59" applyNumberFormat="1" applyFont="1" applyFill="1" applyBorder="1" applyAlignment="1">
      <alignment horizontal="center" vertical="center" wrapText="1"/>
    </xf>
    <xf numFmtId="1" fontId="6" fillId="34" borderId="2" xfId="41" applyNumberFormat="1" applyFont="1" applyFill="1" applyAlignment="1">
      <alignment horizontal="center" vertical="center" wrapText="1"/>
    </xf>
    <xf numFmtId="2" fontId="2" fillId="34" borderId="0" xfId="0" applyNumberFormat="1" applyFont="1" applyFill="1" applyAlignment="1">
      <alignment wrapText="1"/>
    </xf>
    <xf numFmtId="2" fontId="6" fillId="35" borderId="2" xfId="41" applyNumberFormat="1" applyFont="1" applyFill="1" applyAlignment="1">
      <alignment horizontal="center" vertical="center" wrapText="1"/>
    </xf>
    <xf numFmtId="2" fontId="2" fillId="34" borderId="0" xfId="0" applyNumberFormat="1" applyFont="1" applyFill="1" applyAlignment="1">
      <alignment/>
    </xf>
    <xf numFmtId="2" fontId="6" fillId="36" borderId="2" xfId="41" applyNumberFormat="1" applyFont="1" applyFill="1" applyAlignment="1">
      <alignment/>
    </xf>
    <xf numFmtId="1" fontId="6" fillId="36" borderId="2" xfId="41" applyNumberFormat="1" applyFont="1" applyFill="1" applyAlignment="1">
      <alignment/>
    </xf>
    <xf numFmtId="1" fontId="6" fillId="36" borderId="11" xfId="59" applyNumberFormat="1" applyFont="1" applyFill="1" applyBorder="1" applyAlignment="1">
      <alignment/>
    </xf>
    <xf numFmtId="2" fontId="2" fillId="36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  <xf numFmtId="2" fontId="6" fillId="36" borderId="2" xfId="41" applyNumberFormat="1" applyFont="1" applyFill="1" applyAlignment="1">
      <alignment horizontal="center"/>
    </xf>
    <xf numFmtId="2" fontId="6" fillId="36" borderId="2" xfId="41" applyNumberFormat="1" applyFont="1" applyFill="1" applyAlignment="1">
      <alignment wrapText="1"/>
    </xf>
    <xf numFmtId="2" fontId="5" fillId="34" borderId="11" xfId="34" applyNumberFormat="1" applyFont="1" applyFill="1" applyBorder="1" applyAlignment="1">
      <alignment/>
    </xf>
    <xf numFmtId="2" fontId="6" fillId="11" borderId="2" xfId="41" applyNumberFormat="1" applyFont="1" applyFill="1" applyAlignment="1">
      <alignment horizontal="center"/>
    </xf>
    <xf numFmtId="2" fontId="6" fillId="11" borderId="2" xfId="41" applyNumberFormat="1" applyFont="1" applyFill="1" applyAlignment="1">
      <alignment wrapText="1"/>
    </xf>
    <xf numFmtId="1" fontId="6" fillId="11" borderId="2" xfId="41" applyNumberFormat="1" applyFont="1" applyFill="1" applyAlignment="1">
      <alignment/>
    </xf>
    <xf numFmtId="1" fontId="6" fillId="11" borderId="11" xfId="59" applyNumberFormat="1" applyFont="1" applyFill="1" applyBorder="1" applyAlignment="1">
      <alignment/>
    </xf>
    <xf numFmtId="2" fontId="2" fillId="11" borderId="0" xfId="0" applyNumberFormat="1" applyFont="1" applyFill="1" applyAlignment="1">
      <alignment/>
    </xf>
    <xf numFmtId="2" fontId="5" fillId="35" borderId="2" xfId="41" applyNumberFormat="1" applyFont="1" applyFill="1" applyAlignment="1">
      <alignment horizontal="center" vertical="center" wrapText="1"/>
    </xf>
    <xf numFmtId="2" fontId="2" fillId="35" borderId="0" xfId="0" applyNumberFormat="1" applyFont="1" applyFill="1" applyAlignment="1">
      <alignment horizontal="center" wrapText="1"/>
    </xf>
    <xf numFmtId="2" fontId="7" fillId="35" borderId="10" xfId="34" applyNumberFormat="1" applyFont="1" applyFill="1" applyBorder="1" applyAlignment="1">
      <alignment horizontal="center"/>
    </xf>
    <xf numFmtId="2" fontId="5" fillId="35" borderId="10" xfId="34" applyNumberFormat="1" applyFont="1" applyFill="1" applyBorder="1" applyAlignment="1">
      <alignment wrapText="1"/>
    </xf>
    <xf numFmtId="2" fontId="2" fillId="35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/>
    </xf>
    <xf numFmtId="4" fontId="6" fillId="33" borderId="2" xfId="41" applyNumberFormat="1" applyFont="1" applyFill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32" borderId="2" xfId="41" applyNumberFormat="1" applyFont="1" applyFill="1" applyAlignment="1">
      <alignment/>
    </xf>
    <xf numFmtId="4" fontId="5" fillId="35" borderId="10" xfId="34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35" borderId="10" xfId="34" applyNumberFormat="1" applyFont="1" applyFill="1" applyBorder="1" applyAlignment="1">
      <alignment/>
    </xf>
    <xf numFmtId="4" fontId="6" fillId="36" borderId="2" xfId="41" applyNumberFormat="1" applyFont="1" applyFill="1" applyAlignment="1">
      <alignment/>
    </xf>
    <xf numFmtId="4" fontId="5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4" fontId="6" fillId="36" borderId="2" xfId="41" applyNumberFormat="1" applyFont="1" applyFill="1" applyAlignment="1">
      <alignment wrapText="1"/>
    </xf>
    <xf numFmtId="4" fontId="5" fillId="34" borderId="11" xfId="34" applyNumberFormat="1" applyFont="1" applyFill="1" applyBorder="1" applyAlignment="1">
      <alignment/>
    </xf>
    <xf numFmtId="4" fontId="6" fillId="11" borderId="2" xfId="41" applyNumberFormat="1" applyFont="1" applyFill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6" fillId="11" borderId="2" xfId="41" applyNumberFormat="1" applyFont="1" applyFill="1" applyAlignment="1">
      <alignment/>
    </xf>
    <xf numFmtId="4" fontId="6" fillId="36" borderId="2" xfId="41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5" fillId="34" borderId="11" xfId="34" applyNumberFormat="1" applyFont="1" applyFill="1" applyBorder="1" applyAlignment="1">
      <alignment/>
    </xf>
    <xf numFmtId="4" fontId="6" fillId="11" borderId="2" xfId="41" applyNumberFormat="1" applyFont="1" applyFill="1" applyAlignment="1">
      <alignment/>
    </xf>
    <xf numFmtId="2" fontId="5" fillId="34" borderId="2" xfId="41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 indent="1"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1" fontId="5" fillId="35" borderId="11" xfId="59" applyNumberFormat="1" applyFont="1" applyFill="1" applyBorder="1" applyAlignment="1">
      <alignment horizontal="center" vertical="center" wrapText="1"/>
    </xf>
    <xf numFmtId="1" fontId="5" fillId="35" borderId="2" xfId="41" applyNumberFormat="1" applyFont="1" applyFill="1" applyAlignment="1">
      <alignment horizontal="center" vertical="center" wrapText="1"/>
    </xf>
    <xf numFmtId="1" fontId="3" fillId="33" borderId="10" xfId="59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6" fillId="33" borderId="11" xfId="59" applyNumberFormat="1" applyFont="1" applyFill="1" applyBorder="1" applyAlignment="1">
      <alignment horizontal="center"/>
    </xf>
    <xf numFmtId="1" fontId="6" fillId="33" borderId="2" xfId="41" applyNumberFormat="1" applyFont="1" applyFill="1" applyAlignment="1">
      <alignment horizontal="center"/>
    </xf>
    <xf numFmtId="1" fontId="2" fillId="0" borderId="10" xfId="59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59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6" fillId="32" borderId="2" xfId="41" applyNumberFormat="1" applyFont="1" applyFill="1" applyAlignment="1">
      <alignment horizontal="center"/>
    </xf>
    <xf numFmtId="1" fontId="5" fillId="35" borderId="10" xfId="59" applyNumberFormat="1" applyFont="1" applyFill="1" applyBorder="1" applyAlignment="1">
      <alignment horizontal="center"/>
    </xf>
    <xf numFmtId="1" fontId="5" fillId="35" borderId="10" xfId="34" applyNumberFormat="1" applyFont="1" applyFill="1" applyBorder="1" applyAlignment="1">
      <alignment horizontal="center"/>
    </xf>
    <xf numFmtId="1" fontId="6" fillId="36" borderId="11" xfId="59" applyNumberFormat="1" applyFont="1" applyFill="1" applyBorder="1" applyAlignment="1">
      <alignment horizontal="center"/>
    </xf>
    <xf numFmtId="1" fontId="6" fillId="36" borderId="2" xfId="41" applyNumberFormat="1" applyFont="1" applyFill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0" xfId="59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0" borderId="10" xfId="59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5" fillId="0" borderId="10" xfId="59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34" borderId="11" xfId="59" applyNumberFormat="1" applyFont="1" applyFill="1" applyBorder="1" applyAlignment="1">
      <alignment horizontal="center"/>
    </xf>
    <xf numFmtId="1" fontId="5" fillId="34" borderId="11" xfId="3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150" zoomScaleNormal="150" zoomScalePageLayoutView="0" workbookViewId="0" topLeftCell="A7">
      <selection activeCell="B13" sqref="B13"/>
    </sheetView>
  </sheetViews>
  <sheetFormatPr defaultColWidth="9.140625" defaultRowHeight="15"/>
  <cols>
    <col min="1" max="1" width="5.8515625" style="1" bestFit="1" customWidth="1"/>
    <col min="2" max="2" width="51.57421875" style="2" bestFit="1" customWidth="1"/>
    <col min="3" max="3" width="14.00390625" style="2" customWidth="1"/>
    <col min="4" max="4" width="11.8515625" style="3" bestFit="1" customWidth="1"/>
    <col min="5" max="5" width="12.00390625" style="3" customWidth="1"/>
    <col min="6" max="6" width="11.28125" style="16" customWidth="1"/>
    <col min="7" max="7" width="12.421875" style="3" customWidth="1"/>
    <col min="8" max="8" width="9.140625" style="3" customWidth="1"/>
    <col min="9" max="9" width="11.7109375" style="3" bestFit="1" customWidth="1"/>
    <col min="10" max="10" width="9.140625" style="3" customWidth="1"/>
    <col min="11" max="11" width="11.7109375" style="3" bestFit="1" customWidth="1"/>
    <col min="12" max="16384" width="9.140625" style="3" customWidth="1"/>
  </cols>
  <sheetData>
    <row r="1" spans="1:7" ht="15.75">
      <c r="A1" s="116" t="s">
        <v>115</v>
      </c>
      <c r="B1" s="116"/>
      <c r="C1" s="116"/>
      <c r="D1" s="116"/>
      <c r="E1" s="116"/>
      <c r="F1" s="116"/>
      <c r="G1" s="116"/>
    </row>
    <row r="2" spans="1:7" s="48" customFormat="1" ht="31.5">
      <c r="A2" s="32" t="s">
        <v>0</v>
      </c>
      <c r="B2" s="32" t="s">
        <v>1</v>
      </c>
      <c r="C2" s="47" t="s">
        <v>116</v>
      </c>
      <c r="D2" s="47" t="s">
        <v>117</v>
      </c>
      <c r="E2" s="47" t="s">
        <v>88</v>
      </c>
      <c r="F2" s="92" t="s">
        <v>120</v>
      </c>
      <c r="G2" s="93" t="s">
        <v>2</v>
      </c>
    </row>
    <row r="3" spans="1:7" s="26" customFormat="1" ht="15.75">
      <c r="A3" s="24" t="s">
        <v>3</v>
      </c>
      <c r="B3" s="25" t="s">
        <v>4</v>
      </c>
      <c r="C3" s="52">
        <v>296292.48</v>
      </c>
      <c r="D3" s="58">
        <v>370000</v>
      </c>
      <c r="E3" s="58">
        <v>350000</v>
      </c>
      <c r="F3" s="94">
        <f>E3/D3*100</f>
        <v>94.5945945945946</v>
      </c>
      <c r="G3" s="95">
        <f>E3/E18*100</f>
        <v>47.41655955604552</v>
      </c>
    </row>
    <row r="4" spans="1:7" s="26" customFormat="1" ht="15.75">
      <c r="A4" s="24" t="s">
        <v>5</v>
      </c>
      <c r="B4" s="25" t="s">
        <v>6</v>
      </c>
      <c r="C4" s="52">
        <v>68603.08</v>
      </c>
      <c r="D4" s="58">
        <v>75000</v>
      </c>
      <c r="E4" s="58">
        <v>68000</v>
      </c>
      <c r="F4" s="94">
        <f aca="true" t="shared" si="0" ref="F4:F18">E4/D4*100</f>
        <v>90.66666666666666</v>
      </c>
      <c r="G4" s="95">
        <f>E4/E18*100</f>
        <v>9.212360142317415</v>
      </c>
    </row>
    <row r="5" spans="1:7" s="26" customFormat="1" ht="15.75">
      <c r="A5" s="24" t="s">
        <v>7</v>
      </c>
      <c r="B5" s="27" t="s">
        <v>8</v>
      </c>
      <c r="C5" s="53">
        <f>SUM(C6:C9)</f>
        <v>105000</v>
      </c>
      <c r="D5" s="53">
        <f>SUM(D6,D7)</f>
        <v>103000</v>
      </c>
      <c r="E5" s="53">
        <f>SUM(E6:E9)</f>
        <v>118000</v>
      </c>
      <c r="F5" s="96">
        <f t="shared" si="0"/>
        <v>114.5631067961165</v>
      </c>
      <c r="G5" s="97">
        <f>E5/E18*100</f>
        <v>15.98615436460963</v>
      </c>
    </row>
    <row r="6" spans="1:7" ht="15.75">
      <c r="A6" s="4" t="s">
        <v>9</v>
      </c>
      <c r="B6" s="5" t="s">
        <v>10</v>
      </c>
      <c r="C6" s="54">
        <v>50000</v>
      </c>
      <c r="D6" s="59">
        <v>50000</v>
      </c>
      <c r="E6" s="60">
        <v>50000</v>
      </c>
      <c r="F6" s="98">
        <f t="shared" si="0"/>
        <v>100</v>
      </c>
      <c r="G6" s="99">
        <f>E6/E18*100</f>
        <v>6.773794222292217</v>
      </c>
    </row>
    <row r="7" spans="1:7" ht="15.75">
      <c r="A7" s="4" t="s">
        <v>11</v>
      </c>
      <c r="B7" s="5" t="s">
        <v>12</v>
      </c>
      <c r="C7" s="54">
        <v>50000</v>
      </c>
      <c r="D7" s="59">
        <v>53000</v>
      </c>
      <c r="E7" s="60">
        <v>53000</v>
      </c>
      <c r="F7" s="98">
        <f t="shared" si="0"/>
        <v>100</v>
      </c>
      <c r="G7" s="99">
        <f>E7/E18*100</f>
        <v>7.18022187562975</v>
      </c>
    </row>
    <row r="8" spans="1:7" ht="15.75">
      <c r="A8" s="23" t="s">
        <v>113</v>
      </c>
      <c r="B8" s="22" t="s">
        <v>111</v>
      </c>
      <c r="C8" s="54">
        <v>5000</v>
      </c>
      <c r="D8" s="59">
        <v>0</v>
      </c>
      <c r="E8" s="61">
        <v>0</v>
      </c>
      <c r="F8" s="98"/>
      <c r="G8" s="99">
        <f>E8/E18*100</f>
        <v>0</v>
      </c>
    </row>
    <row r="9" spans="1:7" ht="15.75">
      <c r="A9" s="23" t="s">
        <v>114</v>
      </c>
      <c r="B9" s="22" t="s">
        <v>112</v>
      </c>
      <c r="C9" s="54">
        <v>0</v>
      </c>
      <c r="D9" s="59">
        <v>0</v>
      </c>
      <c r="E9" s="61">
        <v>15000</v>
      </c>
      <c r="F9" s="98"/>
      <c r="G9" s="99">
        <f>E9/E18*100</f>
        <v>2.032138266687665</v>
      </c>
    </row>
    <row r="10" spans="1:7" ht="15.75">
      <c r="A10" s="4" t="s">
        <v>13</v>
      </c>
      <c r="B10" s="20" t="s">
        <v>79</v>
      </c>
      <c r="C10" s="55">
        <v>11000</v>
      </c>
      <c r="D10" s="62">
        <v>11000</v>
      </c>
      <c r="E10" s="62">
        <v>11000</v>
      </c>
      <c r="F10" s="100">
        <f t="shared" si="0"/>
        <v>100</v>
      </c>
      <c r="G10" s="101">
        <f>E10/E18*100</f>
        <v>1.4902347289042879</v>
      </c>
    </row>
    <row r="11" spans="1:7" ht="15.75">
      <c r="A11" s="4" t="s">
        <v>15</v>
      </c>
      <c r="B11" s="19" t="s">
        <v>14</v>
      </c>
      <c r="C11" s="56">
        <f>SUM(C12,C13,C14,C15)</f>
        <v>32306.989999999998</v>
      </c>
      <c r="D11" s="56">
        <f>SUM(D12:D15)</f>
        <v>64500</v>
      </c>
      <c r="E11" s="56">
        <f>SUM(E12:E15)</f>
        <v>56002.05</v>
      </c>
      <c r="F11" s="96">
        <f t="shared" si="0"/>
        <v>86.82488372093023</v>
      </c>
      <c r="G11" s="102">
        <f>E11/E18*100</f>
        <v>7.586927254530397</v>
      </c>
    </row>
    <row r="12" spans="1:7" ht="15.75">
      <c r="A12" s="4" t="s">
        <v>90</v>
      </c>
      <c r="B12" s="6" t="s">
        <v>104</v>
      </c>
      <c r="C12" s="54">
        <v>0.01</v>
      </c>
      <c r="D12" s="59">
        <v>0</v>
      </c>
      <c r="E12" s="63">
        <v>0.55</v>
      </c>
      <c r="F12" s="98"/>
      <c r="G12" s="99">
        <f>E12/E11*100</f>
        <v>0.0009821069050150843</v>
      </c>
    </row>
    <row r="13" spans="1:7" ht="15.75">
      <c r="A13" s="4" t="s">
        <v>91</v>
      </c>
      <c r="B13" s="6" t="s">
        <v>121</v>
      </c>
      <c r="C13" s="54">
        <v>3996</v>
      </c>
      <c r="D13" s="59">
        <v>10000</v>
      </c>
      <c r="E13" s="63">
        <v>4334</v>
      </c>
      <c r="F13" s="98">
        <f>E13/D13*100</f>
        <v>43.34</v>
      </c>
      <c r="G13" s="99">
        <f>E13/E18*100</f>
        <v>0.5871524831882894</v>
      </c>
    </row>
    <row r="14" spans="1:7" ht="15.75">
      <c r="A14" s="4" t="s">
        <v>92</v>
      </c>
      <c r="B14" s="6" t="s">
        <v>94</v>
      </c>
      <c r="C14" s="54">
        <v>23760.98</v>
      </c>
      <c r="D14" s="59">
        <v>50000</v>
      </c>
      <c r="E14" s="63">
        <v>37667.5</v>
      </c>
      <c r="F14" s="98">
        <f>E14/D14*100</f>
        <v>75.335</v>
      </c>
      <c r="G14" s="99">
        <f>E14/E18*100</f>
        <v>5.103037877363842</v>
      </c>
    </row>
    <row r="15" spans="1:7" ht="15.75">
      <c r="A15" s="4" t="s">
        <v>93</v>
      </c>
      <c r="B15" s="6" t="s">
        <v>105</v>
      </c>
      <c r="C15" s="54">
        <v>4550</v>
      </c>
      <c r="D15" s="59">
        <v>4500</v>
      </c>
      <c r="E15" s="63">
        <v>14000</v>
      </c>
      <c r="F15" s="98">
        <f>E15/D15*100</f>
        <v>311.11111111111114</v>
      </c>
      <c r="G15" s="99">
        <f>E15/E18*100</f>
        <v>1.896662382241821</v>
      </c>
    </row>
    <row r="16" spans="1:7" ht="31.5">
      <c r="A16" s="4" t="s">
        <v>16</v>
      </c>
      <c r="B16" s="7" t="s">
        <v>98</v>
      </c>
      <c r="C16" s="55">
        <v>46379.79</v>
      </c>
      <c r="D16" s="62">
        <v>80441</v>
      </c>
      <c r="E16" s="62">
        <v>104404.4</v>
      </c>
      <c r="F16" s="100">
        <f t="shared" si="0"/>
        <v>129.79003244614066</v>
      </c>
      <c r="G16" s="101">
        <f>E16/E18*100</f>
        <v>14.14427843003771</v>
      </c>
    </row>
    <row r="17" spans="1:7" ht="15.75">
      <c r="A17" s="4" t="s">
        <v>78</v>
      </c>
      <c r="B17" s="13" t="s">
        <v>17</v>
      </c>
      <c r="C17" s="55">
        <v>29645.75</v>
      </c>
      <c r="D17" s="62">
        <v>0</v>
      </c>
      <c r="E17" s="62">
        <v>30732.3</v>
      </c>
      <c r="F17" s="100"/>
      <c r="G17" s="101">
        <f>E17/E18*100</f>
        <v>4.163485523555021</v>
      </c>
    </row>
    <row r="18" spans="1:7" s="51" customFormat="1" ht="15.75">
      <c r="A18" s="49"/>
      <c r="B18" s="50" t="s">
        <v>18</v>
      </c>
      <c r="C18" s="57">
        <f>SUM(C3,C4,C5,C10,C11,C16,C17)</f>
        <v>589228.09</v>
      </c>
      <c r="D18" s="57">
        <f>SUM(D3,D4,D5,D10,D11,D16,D17)</f>
        <v>703941</v>
      </c>
      <c r="E18" s="64">
        <f>SUM(E3,E4,E5,E10,E11,E16,E17)</f>
        <v>738138.7500000001</v>
      </c>
      <c r="F18" s="103">
        <f t="shared" si="0"/>
        <v>104.85804208023117</v>
      </c>
      <c r="G18" s="104">
        <f>SUM(G3,G4,G5,G10,G11,G16,G17)</f>
        <v>99.99999999999999</v>
      </c>
    </row>
    <row r="19" spans="1:7" s="31" customFormat="1" ht="31.5">
      <c r="A19" s="28"/>
      <c r="B19" s="28" t="s">
        <v>19</v>
      </c>
      <c r="C19" s="28" t="s">
        <v>116</v>
      </c>
      <c r="D19" s="28" t="s">
        <v>117</v>
      </c>
      <c r="E19" s="85" t="s">
        <v>88</v>
      </c>
      <c r="F19" s="29" t="s">
        <v>120</v>
      </c>
      <c r="G19" s="30" t="s">
        <v>2</v>
      </c>
    </row>
    <row r="20" spans="1:7" s="37" customFormat="1" ht="15.75">
      <c r="A20" s="34" t="s">
        <v>20</v>
      </c>
      <c r="B20" s="34" t="s">
        <v>21</v>
      </c>
      <c r="C20" s="65">
        <f>SUM(C21,C25,C40)</f>
        <v>191557.25</v>
      </c>
      <c r="D20" s="65">
        <f>SUM(D21,D25,D26)</f>
        <v>205700</v>
      </c>
      <c r="E20" s="80">
        <f>SUM(E21,E25,E26)</f>
        <v>175260</v>
      </c>
      <c r="F20" s="105">
        <f aca="true" t="shared" si="1" ref="F20:F28">E20/D20*100</f>
        <v>85.20175012153621</v>
      </c>
      <c r="G20" s="106">
        <f>E20/E79*100</f>
        <v>28.183962833062363</v>
      </c>
    </row>
    <row r="21" spans="1:7" ht="15.75">
      <c r="A21" s="4" t="s">
        <v>3</v>
      </c>
      <c r="B21" s="12" t="s">
        <v>22</v>
      </c>
      <c r="C21" s="66">
        <f>SUM(C22,C23,C24)</f>
        <v>154050.72</v>
      </c>
      <c r="D21" s="62">
        <f>SUM(D22,D23,D24)</f>
        <v>166000</v>
      </c>
      <c r="E21" s="62">
        <f>SUM(E22,E23,E24)</f>
        <v>144660</v>
      </c>
      <c r="F21" s="100">
        <f t="shared" si="1"/>
        <v>87.144578313253</v>
      </c>
      <c r="G21" s="101">
        <f>E21/E79*100</f>
        <v>23.26310660407852</v>
      </c>
    </row>
    <row r="22" spans="1:7" ht="15.75">
      <c r="A22" s="4" t="s">
        <v>27</v>
      </c>
      <c r="B22" s="7" t="s">
        <v>107</v>
      </c>
      <c r="C22" s="59">
        <v>154050.72</v>
      </c>
      <c r="D22" s="59">
        <v>161500</v>
      </c>
      <c r="E22" s="63">
        <v>140160</v>
      </c>
      <c r="F22" s="98">
        <f>E22/D22*100</f>
        <v>86.78637770897832</v>
      </c>
      <c r="G22" s="99">
        <f>E22/E79*100</f>
        <v>22.53945127628678</v>
      </c>
    </row>
    <row r="23" spans="1:7" ht="15.75">
      <c r="A23" s="4" t="s">
        <v>83</v>
      </c>
      <c r="B23" s="7" t="s">
        <v>108</v>
      </c>
      <c r="C23" s="59">
        <v>0</v>
      </c>
      <c r="D23" s="59">
        <v>0</v>
      </c>
      <c r="E23" s="63">
        <v>0</v>
      </c>
      <c r="F23" s="98"/>
      <c r="G23" s="99">
        <f>E23/E79*100</f>
        <v>0</v>
      </c>
    </row>
    <row r="24" spans="1:7" ht="15.75">
      <c r="A24" s="4" t="s">
        <v>87</v>
      </c>
      <c r="B24" s="7" t="s">
        <v>109</v>
      </c>
      <c r="C24" s="59">
        <v>0</v>
      </c>
      <c r="D24" s="59">
        <v>4500</v>
      </c>
      <c r="E24" s="63">
        <v>4500</v>
      </c>
      <c r="F24" s="98">
        <f>E24/D24*100</f>
        <v>100</v>
      </c>
      <c r="G24" s="99">
        <f>E24/E79*100</f>
        <v>0.7236553277917416</v>
      </c>
    </row>
    <row r="25" spans="1:7" ht="15.75">
      <c r="A25" s="4" t="s">
        <v>5</v>
      </c>
      <c r="B25" s="12" t="s">
        <v>23</v>
      </c>
      <c r="C25" s="62">
        <v>37506.53</v>
      </c>
      <c r="D25" s="62">
        <v>39700</v>
      </c>
      <c r="E25" s="62">
        <v>30600</v>
      </c>
      <c r="F25" s="100">
        <f t="shared" si="1"/>
        <v>77.07808564231739</v>
      </c>
      <c r="G25" s="101">
        <f>E25/E79*100</f>
        <v>4.920856228983843</v>
      </c>
    </row>
    <row r="26" spans="1:7" ht="15.75">
      <c r="A26" s="4" t="s">
        <v>7</v>
      </c>
      <c r="B26" s="12" t="s">
        <v>24</v>
      </c>
      <c r="C26" s="67"/>
      <c r="D26" s="59"/>
      <c r="E26" s="63"/>
      <c r="F26" s="98"/>
      <c r="G26" s="99"/>
    </row>
    <row r="27" spans="1:7" s="37" customFormat="1" ht="15.75">
      <c r="A27" s="34" t="s">
        <v>25</v>
      </c>
      <c r="B27" s="34" t="s">
        <v>26</v>
      </c>
      <c r="C27" s="65">
        <f>SUM(C28,C32,C39,C40)</f>
        <v>143758.04</v>
      </c>
      <c r="D27" s="65">
        <f>SUM(D28,D32,D39,D40)</f>
        <v>247400</v>
      </c>
      <c r="E27" s="80">
        <f>SUM(E28,E32,E39,E40)</f>
        <v>244392</v>
      </c>
      <c r="F27" s="105">
        <f t="shared" si="1"/>
        <v>98.78415521422798</v>
      </c>
      <c r="G27" s="106">
        <f>E27/E79*100</f>
        <v>39.3012384154843</v>
      </c>
    </row>
    <row r="28" spans="1:7" ht="47.25">
      <c r="A28" s="8" t="s">
        <v>3</v>
      </c>
      <c r="B28" s="14" t="s">
        <v>106</v>
      </c>
      <c r="C28" s="68">
        <f>SUM(C29,C30,C31)</f>
        <v>13302.689999999999</v>
      </c>
      <c r="D28" s="76">
        <f>SUM(D29,D30,D31)</f>
        <v>17500</v>
      </c>
      <c r="E28" s="76">
        <f>SUM(E29,E30,E31)</f>
        <v>16160</v>
      </c>
      <c r="F28" s="100">
        <f t="shared" si="1"/>
        <v>92.34285714285714</v>
      </c>
      <c r="G28" s="107">
        <f>E28/E79*100</f>
        <v>2.5987266882476767</v>
      </c>
    </row>
    <row r="29" spans="1:7" ht="15.75">
      <c r="A29" s="8" t="s">
        <v>27</v>
      </c>
      <c r="B29" s="9" t="s">
        <v>28</v>
      </c>
      <c r="C29" s="69">
        <v>0</v>
      </c>
      <c r="D29" s="69">
        <v>1500</v>
      </c>
      <c r="E29" s="81">
        <v>1062</v>
      </c>
      <c r="F29" s="98">
        <f>E29/D29*100</f>
        <v>70.8</v>
      </c>
      <c r="G29" s="99">
        <f>E29/E79*100</f>
        <v>0.170782657358851</v>
      </c>
    </row>
    <row r="30" spans="1:7" ht="15.75">
      <c r="A30" s="8" t="s">
        <v>83</v>
      </c>
      <c r="B30" s="9" t="s">
        <v>84</v>
      </c>
      <c r="C30" s="69">
        <v>9512.56</v>
      </c>
      <c r="D30" s="69">
        <v>10000</v>
      </c>
      <c r="E30" s="81">
        <v>9660</v>
      </c>
      <c r="F30" s="98">
        <f>E30/D30*100</f>
        <v>96.6</v>
      </c>
      <c r="G30" s="99">
        <f>E30/E79*100</f>
        <v>1.553446770326272</v>
      </c>
    </row>
    <row r="31" spans="1:7" ht="15.75">
      <c r="A31" s="8" t="s">
        <v>87</v>
      </c>
      <c r="B31" s="9" t="s">
        <v>95</v>
      </c>
      <c r="C31" s="69">
        <v>3790.13</v>
      </c>
      <c r="D31" s="69">
        <v>6000</v>
      </c>
      <c r="E31" s="81">
        <v>5438</v>
      </c>
      <c r="F31" s="98">
        <f>E31/D31*100</f>
        <v>90.63333333333333</v>
      </c>
      <c r="G31" s="99">
        <f>E31/E79*100</f>
        <v>0.8744972605625536</v>
      </c>
    </row>
    <row r="32" spans="1:7" ht="15.75">
      <c r="A32" s="8" t="s">
        <v>5</v>
      </c>
      <c r="B32" s="15" t="s">
        <v>29</v>
      </c>
      <c r="C32" s="70">
        <f>SUM(C33,C34,C35,C36,C37)</f>
        <v>130455.35</v>
      </c>
      <c r="D32" s="70">
        <f>SUM(D33,D34,D35,D36,D37)</f>
        <v>229900</v>
      </c>
      <c r="E32" s="76">
        <f>SUM(E33,E34,E35,E36,E37,E38)</f>
        <v>228232</v>
      </c>
      <c r="F32" s="100">
        <f>E32/D32*100</f>
        <v>99.27446715963463</v>
      </c>
      <c r="G32" s="107">
        <f>E32/E79*100</f>
        <v>36.70251172723662</v>
      </c>
    </row>
    <row r="33" spans="1:7" ht="15.75">
      <c r="A33" s="8" t="s">
        <v>42</v>
      </c>
      <c r="B33" s="10" t="s">
        <v>30</v>
      </c>
      <c r="C33" s="69">
        <v>117921.43</v>
      </c>
      <c r="D33" s="69">
        <v>220000</v>
      </c>
      <c r="E33" s="81">
        <v>141632</v>
      </c>
      <c r="F33" s="98">
        <f>E33/D33*100</f>
        <v>64.37818181818183</v>
      </c>
      <c r="G33" s="99">
        <f>E33/E79*100</f>
        <v>22.77616697462221</v>
      </c>
    </row>
    <row r="34" spans="1:7" ht="15.75">
      <c r="A34" s="8" t="s">
        <v>44</v>
      </c>
      <c r="B34" s="10" t="s">
        <v>31</v>
      </c>
      <c r="C34" s="69">
        <v>0</v>
      </c>
      <c r="D34" s="69">
        <v>0</v>
      </c>
      <c r="E34" s="81">
        <v>0</v>
      </c>
      <c r="F34" s="98"/>
      <c r="G34" s="99"/>
    </row>
    <row r="35" spans="1:7" ht="15.75">
      <c r="A35" s="8" t="s">
        <v>46</v>
      </c>
      <c r="B35" s="10" t="s">
        <v>32</v>
      </c>
      <c r="C35" s="69">
        <v>0</v>
      </c>
      <c r="D35" s="69">
        <v>0</v>
      </c>
      <c r="E35" s="81">
        <v>0</v>
      </c>
      <c r="F35" s="108"/>
      <c r="G35" s="109"/>
    </row>
    <row r="36" spans="1:7" ht="15.75">
      <c r="A36" s="8" t="s">
        <v>48</v>
      </c>
      <c r="B36" s="10" t="s">
        <v>33</v>
      </c>
      <c r="C36" s="69">
        <v>1458.13</v>
      </c>
      <c r="D36" s="69">
        <v>6900</v>
      </c>
      <c r="E36" s="81">
        <v>5750</v>
      </c>
      <c r="F36" s="98">
        <f>E36/D36*100</f>
        <v>83.33333333333334</v>
      </c>
      <c r="G36" s="99">
        <f>E36/E79*100</f>
        <v>0.924670696622781</v>
      </c>
    </row>
    <row r="37" spans="1:7" ht="30">
      <c r="A37" s="8" t="s">
        <v>50</v>
      </c>
      <c r="B37" s="21" t="s">
        <v>110</v>
      </c>
      <c r="C37" s="69">
        <v>11075.79</v>
      </c>
      <c r="D37" s="69">
        <v>3000</v>
      </c>
      <c r="E37" s="81">
        <v>7000</v>
      </c>
      <c r="F37" s="98">
        <f>E37/D37*100</f>
        <v>233.33333333333334</v>
      </c>
      <c r="G37" s="99">
        <f>E37/E79*100</f>
        <v>1.1256860654538203</v>
      </c>
    </row>
    <row r="38" spans="1:7" s="88" customFormat="1" ht="15.75">
      <c r="A38" s="86" t="s">
        <v>118</v>
      </c>
      <c r="B38" s="87" t="s">
        <v>119</v>
      </c>
      <c r="C38" s="81">
        <v>0</v>
      </c>
      <c r="D38" s="81">
        <v>0</v>
      </c>
      <c r="E38" s="81">
        <v>73850</v>
      </c>
      <c r="F38" s="110"/>
      <c r="G38" s="111">
        <f>E38/E79*100</f>
        <v>11.875987990537805</v>
      </c>
    </row>
    <row r="39" spans="1:7" ht="15.75">
      <c r="A39" s="8" t="s">
        <v>7</v>
      </c>
      <c r="B39" s="15" t="s">
        <v>34</v>
      </c>
      <c r="C39" s="71"/>
      <c r="D39" s="69"/>
      <c r="E39" s="81"/>
      <c r="F39" s="98"/>
      <c r="G39" s="99"/>
    </row>
    <row r="40" spans="1:7" ht="15.75">
      <c r="A40" s="8" t="s">
        <v>13</v>
      </c>
      <c r="B40" s="12" t="s">
        <v>35</v>
      </c>
      <c r="C40" s="67"/>
      <c r="D40" s="77"/>
      <c r="E40" s="81"/>
      <c r="F40" s="108"/>
      <c r="G40" s="109"/>
    </row>
    <row r="41" spans="1:7" s="37" customFormat="1" ht="15.75">
      <c r="A41" s="34" t="s">
        <v>36</v>
      </c>
      <c r="B41" s="34" t="s">
        <v>37</v>
      </c>
      <c r="C41" s="65">
        <f>SUM(C42,C46,C52)</f>
        <v>29158.309999999998</v>
      </c>
      <c r="D41" s="65">
        <f>SUM(D42,D46,D52)</f>
        <v>63300</v>
      </c>
      <c r="E41" s="80">
        <f>SUM(E42,E46,E52)</f>
        <v>52179</v>
      </c>
      <c r="F41" s="105">
        <f>E41/D41*100</f>
        <v>82.43127962085308</v>
      </c>
      <c r="G41" s="106">
        <f>E41/E79*100</f>
        <v>8.391024744187842</v>
      </c>
    </row>
    <row r="42" spans="1:7" ht="15.75">
      <c r="A42" s="11" t="s">
        <v>3</v>
      </c>
      <c r="B42" s="12" t="s">
        <v>38</v>
      </c>
      <c r="C42" s="66">
        <f>SUM(C43,C44,C45)</f>
        <v>8720.81</v>
      </c>
      <c r="D42" s="62">
        <f>SUM(D43,D44,D45)</f>
        <v>16000</v>
      </c>
      <c r="E42" s="62">
        <f>SUM(E43,E44,E45)</f>
        <v>8924</v>
      </c>
      <c r="F42" s="112">
        <f>E42/D42*100</f>
        <v>55.775</v>
      </c>
      <c r="G42" s="107">
        <f>E42/E79*100</f>
        <v>1.435088921158556</v>
      </c>
    </row>
    <row r="43" spans="1:7" ht="15.75">
      <c r="A43" s="4" t="s">
        <v>27</v>
      </c>
      <c r="B43" s="7" t="s">
        <v>39</v>
      </c>
      <c r="C43" s="59">
        <v>0</v>
      </c>
      <c r="D43" s="59">
        <v>10000</v>
      </c>
      <c r="E43" s="63">
        <v>6112</v>
      </c>
      <c r="F43" s="98">
        <f>E43/D43*100</f>
        <v>61.12</v>
      </c>
      <c r="G43" s="99">
        <f>E43/E79*100</f>
        <v>0.9828847474362501</v>
      </c>
    </row>
    <row r="44" spans="1:7" ht="15.75">
      <c r="A44" s="4" t="s">
        <v>83</v>
      </c>
      <c r="B44" s="7" t="s">
        <v>40</v>
      </c>
      <c r="C44" s="59">
        <v>8720.81</v>
      </c>
      <c r="D44" s="78">
        <v>6000</v>
      </c>
      <c r="E44" s="63">
        <v>2812</v>
      </c>
      <c r="F44" s="98">
        <f>E44/D44*100</f>
        <v>46.86666666666667</v>
      </c>
      <c r="G44" s="99">
        <f>E44/E79*100</f>
        <v>0.45220417372230615</v>
      </c>
    </row>
    <row r="45" spans="1:7" ht="15.75">
      <c r="A45" s="4" t="s">
        <v>87</v>
      </c>
      <c r="B45" s="7" t="s">
        <v>86</v>
      </c>
      <c r="C45" s="59">
        <v>0</v>
      </c>
      <c r="D45" s="59">
        <v>0</v>
      </c>
      <c r="E45" s="63">
        <v>0</v>
      </c>
      <c r="F45" s="98"/>
      <c r="G45" s="99">
        <f>E45/E79*100</f>
        <v>0</v>
      </c>
    </row>
    <row r="46" spans="1:7" ht="15.75">
      <c r="A46" s="11" t="s">
        <v>5</v>
      </c>
      <c r="B46" s="12" t="s">
        <v>41</v>
      </c>
      <c r="C46" s="66">
        <f>SUM(C47,C48,C49,C50,C51)</f>
        <v>20437.5</v>
      </c>
      <c r="D46" s="66">
        <f>SUM(D47,D48,D49,D50,D51)</f>
        <v>42300</v>
      </c>
      <c r="E46" s="62">
        <f>SUM(E47:E51)</f>
        <v>43255</v>
      </c>
      <c r="F46" s="112">
        <f>E46/D46*100</f>
        <v>102.25768321513003</v>
      </c>
      <c r="G46" s="107">
        <f>E46/E79*100</f>
        <v>6.955935823029286</v>
      </c>
    </row>
    <row r="47" spans="1:7" ht="31.5">
      <c r="A47" s="4" t="s">
        <v>42</v>
      </c>
      <c r="B47" s="7" t="s">
        <v>43</v>
      </c>
      <c r="C47" s="59">
        <v>6505</v>
      </c>
      <c r="D47" s="59">
        <v>8000</v>
      </c>
      <c r="E47" s="63">
        <v>7560</v>
      </c>
      <c r="F47" s="98">
        <f>E47/D47*100</f>
        <v>94.5</v>
      </c>
      <c r="G47" s="99">
        <f>E47/E79*100</f>
        <v>1.215740950690126</v>
      </c>
    </row>
    <row r="48" spans="1:7" ht="31.5">
      <c r="A48" s="4" t="s">
        <v>44</v>
      </c>
      <c r="B48" s="7" t="s">
        <v>45</v>
      </c>
      <c r="C48" s="59">
        <v>0</v>
      </c>
      <c r="D48" s="59">
        <v>0</v>
      </c>
      <c r="E48" s="63">
        <v>0</v>
      </c>
      <c r="F48" s="98"/>
      <c r="G48" s="99"/>
    </row>
    <row r="49" spans="1:7" ht="15.75">
      <c r="A49" s="4" t="s">
        <v>46</v>
      </c>
      <c r="B49" s="7" t="s">
        <v>47</v>
      </c>
      <c r="C49" s="59">
        <v>10532.5</v>
      </c>
      <c r="D49" s="59">
        <v>14300</v>
      </c>
      <c r="E49" s="63">
        <v>10325</v>
      </c>
      <c r="F49" s="98">
        <f>E49/D49*100</f>
        <v>72.2027972027972</v>
      </c>
      <c r="G49" s="99">
        <f>E49/E79*100</f>
        <v>1.660386946544385</v>
      </c>
    </row>
    <row r="50" spans="1:7" ht="15.75">
      <c r="A50" s="4" t="s">
        <v>48</v>
      </c>
      <c r="B50" s="7" t="s">
        <v>49</v>
      </c>
      <c r="C50" s="59">
        <v>0</v>
      </c>
      <c r="D50" s="59">
        <v>0</v>
      </c>
      <c r="E50" s="63">
        <v>0</v>
      </c>
      <c r="F50" s="98"/>
      <c r="G50" s="99"/>
    </row>
    <row r="51" spans="1:7" ht="15.75">
      <c r="A51" s="4" t="s">
        <v>50</v>
      </c>
      <c r="B51" s="7" t="s">
        <v>51</v>
      </c>
      <c r="C51" s="59">
        <v>3400</v>
      </c>
      <c r="D51" s="78">
        <v>20000</v>
      </c>
      <c r="E51" s="82">
        <v>25370</v>
      </c>
      <c r="F51" s="98">
        <f>E51/D51*100</f>
        <v>126.85</v>
      </c>
      <c r="G51" s="99">
        <f>E51/E79*100</f>
        <v>4.079807925794775</v>
      </c>
    </row>
    <row r="52" spans="1:7" s="91" customFormat="1" ht="15.75">
      <c r="A52" s="89" t="s">
        <v>7</v>
      </c>
      <c r="B52" s="90" t="s">
        <v>76</v>
      </c>
      <c r="C52" s="70">
        <v>0</v>
      </c>
      <c r="D52" s="62">
        <v>5000</v>
      </c>
      <c r="E52" s="62">
        <v>0</v>
      </c>
      <c r="F52" s="100"/>
      <c r="G52" s="101">
        <f>E52/E79*100</f>
        <v>0</v>
      </c>
    </row>
    <row r="53" spans="1:7" s="37" customFormat="1" ht="15.75">
      <c r="A53" s="34" t="s">
        <v>52</v>
      </c>
      <c r="B53" s="34" t="s">
        <v>53</v>
      </c>
      <c r="C53" s="65">
        <f>SUM(C54,C55,C56)</f>
        <v>0</v>
      </c>
      <c r="D53" s="65">
        <f>SUM(D54:D56)</f>
        <v>6000</v>
      </c>
      <c r="E53" s="80">
        <f>SUM(E54:E56)</f>
        <v>0</v>
      </c>
      <c r="F53" s="105">
        <f>E53/D53*100</f>
        <v>0</v>
      </c>
      <c r="G53" s="106">
        <f>E53/E79*100</f>
        <v>0</v>
      </c>
    </row>
    <row r="54" spans="1:7" ht="31.5">
      <c r="A54" s="4" t="s">
        <v>3</v>
      </c>
      <c r="B54" s="7" t="s">
        <v>99</v>
      </c>
      <c r="C54" s="59">
        <v>0</v>
      </c>
      <c r="D54" s="59">
        <v>5000</v>
      </c>
      <c r="E54" s="63">
        <v>0</v>
      </c>
      <c r="F54" s="98">
        <f>E54/D54*100</f>
        <v>0</v>
      </c>
      <c r="G54" s="99">
        <f>E54/E79*100</f>
        <v>0</v>
      </c>
    </row>
    <row r="55" spans="1:7" ht="15.75">
      <c r="A55" s="4" t="s">
        <v>5</v>
      </c>
      <c r="B55" s="12" t="s">
        <v>77</v>
      </c>
      <c r="C55" s="59">
        <v>0</v>
      </c>
      <c r="D55" s="59">
        <v>1000</v>
      </c>
      <c r="E55" s="63">
        <v>0</v>
      </c>
      <c r="F55" s="98"/>
      <c r="G55" s="99"/>
    </row>
    <row r="56" spans="1:7" ht="15.75">
      <c r="A56" s="4" t="s">
        <v>7</v>
      </c>
      <c r="B56" s="12" t="s">
        <v>54</v>
      </c>
      <c r="C56" s="59">
        <v>0</v>
      </c>
      <c r="D56" s="59">
        <v>0</v>
      </c>
      <c r="E56" s="63">
        <v>0</v>
      </c>
      <c r="F56" s="98"/>
      <c r="G56" s="99">
        <f>E56/E79*100</f>
        <v>0</v>
      </c>
    </row>
    <row r="57" spans="1:7" s="37" customFormat="1" ht="15.75">
      <c r="A57" s="34" t="s">
        <v>55</v>
      </c>
      <c r="B57" s="34" t="s">
        <v>56</v>
      </c>
      <c r="C57" s="65">
        <f>SUM(C58,C59,C60)</f>
        <v>2064.52</v>
      </c>
      <c r="D57" s="65">
        <f>SUM(D58:D60)</f>
        <v>2000</v>
      </c>
      <c r="E57" s="80">
        <f>SUM(E58:E60)</f>
        <v>88</v>
      </c>
      <c r="F57" s="105">
        <f>E57/D57*100</f>
        <v>4.3999999999999995</v>
      </c>
      <c r="G57" s="106">
        <f>E57/E79*100</f>
        <v>0.01415148196570517</v>
      </c>
    </row>
    <row r="58" spans="1:7" ht="31.5">
      <c r="A58" s="4" t="s">
        <v>3</v>
      </c>
      <c r="B58" s="7" t="s">
        <v>100</v>
      </c>
      <c r="C58" s="67">
        <v>2064.52</v>
      </c>
      <c r="D58" s="59">
        <v>2000</v>
      </c>
      <c r="E58" s="63">
        <v>0</v>
      </c>
      <c r="F58" s="98">
        <f>E58/D58*100</f>
        <v>0</v>
      </c>
      <c r="G58" s="99">
        <f>E58/E79*100</f>
        <v>0</v>
      </c>
    </row>
    <row r="59" spans="1:7" ht="31.5">
      <c r="A59" s="4" t="s">
        <v>5</v>
      </c>
      <c r="B59" s="12" t="s">
        <v>57</v>
      </c>
      <c r="C59" s="67"/>
      <c r="D59" s="59"/>
      <c r="E59" s="63"/>
      <c r="F59" s="98"/>
      <c r="G59" s="99"/>
    </row>
    <row r="60" spans="1:7" ht="15.75">
      <c r="A60" s="4" t="s">
        <v>58</v>
      </c>
      <c r="B60" s="7" t="s">
        <v>101</v>
      </c>
      <c r="C60" s="67">
        <v>0</v>
      </c>
      <c r="D60" s="59">
        <v>0</v>
      </c>
      <c r="E60" s="63">
        <v>88</v>
      </c>
      <c r="F60" s="98"/>
      <c r="G60" s="99">
        <f>E60/E79*100</f>
        <v>0.01415148196570517</v>
      </c>
    </row>
    <row r="61" spans="1:7" s="37" customFormat="1" ht="15.75">
      <c r="A61" s="34" t="s">
        <v>59</v>
      </c>
      <c r="B61" s="34" t="s">
        <v>60</v>
      </c>
      <c r="C61" s="65">
        <f>SUM(C62,C63,C64,C65,C66,C67)</f>
        <v>5418.75</v>
      </c>
      <c r="D61" s="65">
        <f>SUM(D62:D67)</f>
        <v>20000</v>
      </c>
      <c r="E61" s="80">
        <f>SUM(E62:E67)</f>
        <v>20500</v>
      </c>
      <c r="F61" s="105">
        <f>E61/D61*100</f>
        <v>102.49999999999999</v>
      </c>
      <c r="G61" s="106">
        <f>E61/E79*100</f>
        <v>3.2966520488290456</v>
      </c>
    </row>
    <row r="62" spans="1:7" ht="15.75">
      <c r="A62" s="4" t="s">
        <v>3</v>
      </c>
      <c r="B62" s="12" t="s">
        <v>61</v>
      </c>
      <c r="C62" s="67">
        <v>4218.75</v>
      </c>
      <c r="D62" s="59">
        <v>20000</v>
      </c>
      <c r="E62" s="63">
        <v>20500</v>
      </c>
      <c r="F62" s="98">
        <f>E62/D62*100</f>
        <v>102.49999999999999</v>
      </c>
      <c r="G62" s="99">
        <f>E62/E79*100</f>
        <v>3.2966520488290456</v>
      </c>
    </row>
    <row r="63" spans="1:7" ht="15.75">
      <c r="A63" s="4" t="s">
        <v>5</v>
      </c>
      <c r="B63" s="12" t="s">
        <v>62</v>
      </c>
      <c r="C63" s="67"/>
      <c r="D63" s="59"/>
      <c r="E63" s="63"/>
      <c r="F63" s="98"/>
      <c r="G63" s="99"/>
    </row>
    <row r="64" spans="1:7" ht="15.75">
      <c r="A64" s="4" t="s">
        <v>7</v>
      </c>
      <c r="B64" s="12" t="s">
        <v>63</v>
      </c>
      <c r="C64" s="67"/>
      <c r="D64" s="59"/>
      <c r="E64" s="63"/>
      <c r="F64" s="98"/>
      <c r="G64" s="99"/>
    </row>
    <row r="65" spans="1:7" ht="15.75">
      <c r="A65" s="4" t="s">
        <v>13</v>
      </c>
      <c r="B65" s="12" t="s">
        <v>64</v>
      </c>
      <c r="C65" s="67"/>
      <c r="D65" s="59"/>
      <c r="E65" s="63"/>
      <c r="F65" s="98"/>
      <c r="G65" s="99"/>
    </row>
    <row r="66" spans="1:7" ht="15.75">
      <c r="A66" s="4" t="s">
        <v>15</v>
      </c>
      <c r="B66" s="12" t="s">
        <v>65</v>
      </c>
      <c r="C66" s="67">
        <v>1200</v>
      </c>
      <c r="D66" s="59">
        <v>0</v>
      </c>
      <c r="E66" s="63">
        <v>0</v>
      </c>
      <c r="F66" s="98"/>
      <c r="G66" s="99">
        <f>E66/E79*100</f>
        <v>0</v>
      </c>
    </row>
    <row r="67" spans="1:7" ht="31.5">
      <c r="A67" s="4" t="s">
        <v>16</v>
      </c>
      <c r="B67" s="7" t="s">
        <v>102</v>
      </c>
      <c r="C67" s="67"/>
      <c r="D67" s="59"/>
      <c r="E67" s="63"/>
      <c r="F67" s="17"/>
      <c r="G67" s="18"/>
    </row>
    <row r="68" spans="1:7" s="37" customFormat="1" ht="15.75">
      <c r="A68" s="34" t="s">
        <v>66</v>
      </c>
      <c r="B68" s="34" t="s">
        <v>67</v>
      </c>
      <c r="C68" s="65">
        <f>SUM(C69)</f>
        <v>0</v>
      </c>
      <c r="D68" s="65">
        <f>SUM(D69)</f>
        <v>0</v>
      </c>
      <c r="E68" s="80">
        <f>SUM(E69)</f>
        <v>0</v>
      </c>
      <c r="F68" s="36"/>
      <c r="G68" s="35"/>
    </row>
    <row r="69" spans="1:7" ht="31.5">
      <c r="A69" s="4" t="s">
        <v>3</v>
      </c>
      <c r="B69" s="12" t="s">
        <v>68</v>
      </c>
      <c r="C69" s="67"/>
      <c r="D69" s="59"/>
      <c r="E69" s="63"/>
      <c r="F69" s="17"/>
      <c r="G69" s="18"/>
    </row>
    <row r="70" spans="1:7" s="38" customFormat="1" ht="15.75">
      <c r="A70" s="34" t="s">
        <v>69</v>
      </c>
      <c r="B70" s="34" t="s">
        <v>80</v>
      </c>
      <c r="C70" s="65">
        <f>SUM(C71,C72,C73,C75)</f>
        <v>21797.239999999998</v>
      </c>
      <c r="D70" s="65">
        <f>SUM(D71,D72,D73,D74,D75)</f>
        <v>25330</v>
      </c>
      <c r="E70" s="80">
        <f>SUM(E71:E75)</f>
        <v>22324</v>
      </c>
      <c r="F70" s="105">
        <f aca="true" t="shared" si="2" ref="F70:F77">E70/D70*100</f>
        <v>88.13264903276747</v>
      </c>
      <c r="G70" s="106">
        <f>E70/E79*100</f>
        <v>3.5899736750272977</v>
      </c>
    </row>
    <row r="71" spans="1:7" ht="15.75">
      <c r="A71" s="4" t="s">
        <v>3</v>
      </c>
      <c r="B71" s="7" t="s">
        <v>103</v>
      </c>
      <c r="C71" s="59">
        <v>7560</v>
      </c>
      <c r="D71" s="59">
        <v>8910</v>
      </c>
      <c r="E71" s="63">
        <v>8907</v>
      </c>
      <c r="F71" s="98">
        <f t="shared" si="2"/>
        <v>99.96632996632997</v>
      </c>
      <c r="G71" s="113">
        <f>E71/E79*100</f>
        <v>1.4323551121424538</v>
      </c>
    </row>
    <row r="72" spans="1:7" ht="15.75">
      <c r="A72" s="4" t="s">
        <v>5</v>
      </c>
      <c r="B72" s="12" t="s">
        <v>81</v>
      </c>
      <c r="C72" s="59">
        <v>5712</v>
      </c>
      <c r="D72" s="59">
        <v>6420</v>
      </c>
      <c r="E72" s="63">
        <v>6417</v>
      </c>
      <c r="F72" s="98">
        <f t="shared" si="2"/>
        <v>99.95327102803738</v>
      </c>
      <c r="G72" s="113">
        <f>E72/E79*100</f>
        <v>1.0319324974310236</v>
      </c>
    </row>
    <row r="73" spans="1:7" ht="15.75">
      <c r="A73" s="4" t="s">
        <v>7</v>
      </c>
      <c r="B73" s="12" t="s">
        <v>96</v>
      </c>
      <c r="C73" s="59">
        <v>0</v>
      </c>
      <c r="D73" s="59">
        <v>0</v>
      </c>
      <c r="E73" s="63">
        <v>0</v>
      </c>
      <c r="F73" s="98"/>
      <c r="G73" s="113">
        <f>E73/E79*100</f>
        <v>0</v>
      </c>
    </row>
    <row r="74" spans="1:7" ht="15.75">
      <c r="A74" s="4" t="s">
        <v>13</v>
      </c>
      <c r="B74" s="12" t="s">
        <v>97</v>
      </c>
      <c r="C74" s="59">
        <v>0</v>
      </c>
      <c r="D74" s="59">
        <v>0</v>
      </c>
      <c r="E74" s="63">
        <v>0</v>
      </c>
      <c r="F74" s="98"/>
      <c r="G74" s="113">
        <f>E74/E79*100</f>
        <v>0</v>
      </c>
    </row>
    <row r="75" spans="1:7" ht="15.75">
      <c r="A75" s="4" t="s">
        <v>15</v>
      </c>
      <c r="B75" s="12" t="s">
        <v>85</v>
      </c>
      <c r="C75" s="59">
        <v>8525.24</v>
      </c>
      <c r="D75" s="59">
        <v>10000</v>
      </c>
      <c r="E75" s="63">
        <v>7000</v>
      </c>
      <c r="F75" s="98">
        <f t="shared" si="2"/>
        <v>70</v>
      </c>
      <c r="G75" s="113">
        <f>E75/E79*100</f>
        <v>1.1256860654538203</v>
      </c>
    </row>
    <row r="76" spans="1:7" s="37" customFormat="1" ht="31.5">
      <c r="A76" s="39" t="s">
        <v>70</v>
      </c>
      <c r="B76" s="40" t="s">
        <v>89</v>
      </c>
      <c r="C76" s="72">
        <v>2100</v>
      </c>
      <c r="D76" s="65">
        <v>2100</v>
      </c>
      <c r="E76" s="80">
        <v>2100</v>
      </c>
      <c r="F76" s="105">
        <f t="shared" si="2"/>
        <v>100</v>
      </c>
      <c r="G76" s="106">
        <f>E76/E79*100</f>
        <v>0.3377058196361461</v>
      </c>
    </row>
    <row r="77" spans="1:7" s="37" customFormat="1" ht="31.5">
      <c r="A77" s="39" t="s">
        <v>72</v>
      </c>
      <c r="B77" s="40" t="s">
        <v>71</v>
      </c>
      <c r="C77" s="65">
        <v>88969.58</v>
      </c>
      <c r="D77" s="72">
        <v>111000</v>
      </c>
      <c r="E77" s="80">
        <v>105000</v>
      </c>
      <c r="F77" s="105">
        <f t="shared" si="2"/>
        <v>94.5945945945946</v>
      </c>
      <c r="G77" s="106">
        <f>E77/E79*100</f>
        <v>16.885290981807305</v>
      </c>
    </row>
    <row r="78" spans="1:7" s="37" customFormat="1" ht="31.5">
      <c r="A78" s="39" t="s">
        <v>82</v>
      </c>
      <c r="B78" s="40" t="s">
        <v>73</v>
      </c>
      <c r="C78" s="73"/>
      <c r="D78" s="65"/>
      <c r="E78" s="80"/>
      <c r="F78" s="105"/>
      <c r="G78" s="106"/>
    </row>
    <row r="79" spans="1:7" s="33" customFormat="1" ht="15.75">
      <c r="A79" s="41"/>
      <c r="B79" s="41" t="s">
        <v>74</v>
      </c>
      <c r="C79" s="74">
        <f>SUM(C20,C27,C41,C53,C57,C61,C68,C70,C76,C77)</f>
        <v>484823.69000000006</v>
      </c>
      <c r="D79" s="74">
        <f>SUM(D20,D27,D41,D53,D57,D61,D68,D70,D76,D77)</f>
        <v>682830</v>
      </c>
      <c r="E79" s="83">
        <f>SUM(E78,E77,E76,E70,E68,E61,E57,E53,E41,E27,E20)</f>
        <v>621843</v>
      </c>
      <c r="F79" s="114">
        <f>E79/D79*100</f>
        <v>91.0684943543781</v>
      </c>
      <c r="G79" s="115">
        <f>SUM(G78,G77,G76,G70,G68,G61,G57,G53,G41,G27,G20)</f>
        <v>100</v>
      </c>
    </row>
    <row r="80" spans="1:7" s="46" customFormat="1" ht="47.25">
      <c r="A80" s="42"/>
      <c r="B80" s="43" t="s">
        <v>75</v>
      </c>
      <c r="C80" s="75">
        <f>C18-C79</f>
        <v>104404.3999999999</v>
      </c>
      <c r="D80" s="79">
        <f>D18-D79</f>
        <v>21111</v>
      </c>
      <c r="E80" s="84">
        <f>E18-E79</f>
        <v>116295.75000000012</v>
      </c>
      <c r="F80" s="45"/>
      <c r="G80" s="44"/>
    </row>
  </sheetData>
  <sheetProtection/>
  <mergeCells count="1">
    <mergeCell ref="A1:G1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ignoredErrors>
    <ignoredError sqref="F18 F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2014-11-20T16:07:13Z</cp:lastPrinted>
  <dcterms:created xsi:type="dcterms:W3CDTF">2014-09-09T10:32:22Z</dcterms:created>
  <dcterms:modified xsi:type="dcterms:W3CDTF">2019-11-26T10:21:21Z</dcterms:modified>
  <cp:category/>
  <cp:version/>
  <cp:contentType/>
  <cp:contentStatus/>
</cp:coreProperties>
</file>