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<sst xmlns="http://schemas.openxmlformats.org/spreadsheetml/2006/main" count="204" uniqueCount="153">
  <si>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</si>
  <si>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</si>
  <si>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</si>
  <si>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</si>
  <si>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</si>
  <si>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</si>
  <si>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</si>
  <si>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</si>
  <si>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</si>
  <si>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</si>
  <si>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</si>
  <si>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</si>
  <si>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</si>
  <si>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</si>
  <si>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Prihodi od drugih aktivnosti</t>
  </si>
  <si>
    <t>5.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</si>
  <si>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</si>
  <si>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</si>
  <si>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</si>
  <si>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</si>
  <si>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</si>
  <si>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</si>
  <si>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</si>
  <si>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</si>
  <si>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</si>
  <si>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</si>
  <si>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</si>
  <si>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t>1.1.</t>
  </si>
  <si>
    <t>Projekt Volim Hrvatsku</t>
  </si>
  <si>
    <t>Manifestacije</t>
  </si>
  <si>
    <t>Kulturno-zabavne</t>
  </si>
  <si>
    <t xml:space="preserve">Sportske manifestacije </t>
  </si>
  <si>
    <t>Ekološke manifestacije</t>
  </si>
  <si>
    <t>Ostale manifestacije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</si>
  <si>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</si>
  <si>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</si>
  <si>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</si>
  <si>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</si>
  <si>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</si>
  <si>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</si>
  <si>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</si>
  <si>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</si>
  <si>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</si>
  <si>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Oglašavaje u promotivnim kampanjama javnog i privatnog sektora</t>
  </si>
  <si>
    <t>2.2.</t>
  </si>
  <si>
    <t>Opće oglašavanje (Oglašavanje u tisku, TV oglašavanje…)</t>
  </si>
  <si>
    <t>2.3.</t>
  </si>
  <si>
    <t>Brošure i ostali tiskani materijali</t>
  </si>
  <si>
    <t>2.4.</t>
  </si>
  <si>
    <t>Suveniri i promo materijali</t>
  </si>
  <si>
    <t>2.5.</t>
  </si>
  <si>
    <t>Info table</t>
  </si>
  <si>
    <t>IV.</t>
  </si>
  <si>
    <t>DISTRIBUCIJA I PRODAJA VRIJEDNOSTI</t>
  </si>
  <si>
    <t>Posebne prezentacije</t>
  </si>
  <si>
    <t>V.</t>
  </si>
  <si>
    <t>INTERNI MARKETING</t>
  </si>
  <si>
    <t xml:space="preserve">Koordinacija subjekata koji su neposredno ili posredno uključeni u turistički promet radi </t>
  </si>
  <si>
    <t xml:space="preserve">3. 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</si>
  <si>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</si>
  <si>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</si>
  <si>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</si>
  <si>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</si>
  <si>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</si>
  <si>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</si>
  <si>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</si>
  <si>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 xml:space="preserve">VII. </t>
  </si>
  <si>
    <t>POSEBNI PROGRAMI</t>
  </si>
  <si>
    <t>Projekti poticanje i pomaganje razvoja turizma na područjima koja nisu turistički razvijena</t>
  </si>
  <si>
    <t>VIII.</t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</si>
  <si>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</si>
  <si>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</si>
  <si>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</si>
  <si>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</si>
  <si>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</si>
  <si>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PRIJENOS VIŠKA U IDUĆU GODINU - POKRIVANJE MANJKA U IDUĆUJ GODINI (SVEUKUPNI PRIHODI UMANJENI ZA SVEUKUPNE RASHODE)</t>
  </si>
  <si>
    <t>Smeđa signalizacija</t>
  </si>
  <si>
    <t>Studijska putovanja</t>
  </si>
  <si>
    <t>7.</t>
  </si>
  <si>
    <t>Prihodi od sufinanciranja i donacija</t>
  </si>
  <si>
    <t>ZAJEDNIČKI PROGRAMI TZ OTOKA KRKA</t>
  </si>
  <si>
    <t>Sufinanciranje "hladnog pogona"</t>
  </si>
  <si>
    <t>XI.</t>
  </si>
  <si>
    <t>1.2.</t>
  </si>
  <si>
    <t>Uređenje općine/mjesta</t>
  </si>
  <si>
    <t>Ostalo</t>
  </si>
  <si>
    <t>Razvoj društvenih mreža</t>
  </si>
  <si>
    <t>1.3.</t>
  </si>
  <si>
    <t>OSTALO (planovi razvoja turizma, strateški marketing planovi i ostalo)</t>
  </si>
  <si>
    <t>5.1.</t>
  </si>
  <si>
    <t>5.2.</t>
  </si>
  <si>
    <t>5.3.</t>
  </si>
  <si>
    <t>5.4.</t>
  </si>
  <si>
    <t>Dani vina</t>
  </si>
  <si>
    <t>Signalizacija i info tabele</t>
  </si>
  <si>
    <r>
      <rPr>
        <b/>
        <sz val="12"/>
        <rFont val="Calibri"/>
        <family val="2"/>
      </rPr>
      <t>Prijenos prihoda prethodne godine</t>
    </r>
    <r>
      <rPr>
        <sz val="12"/>
        <rFont val="Calibri"/>
        <family val="2"/>
      </rPr>
      <t xml:space="preserve"> (Višak prethodne godine ukoliko je isti ostvaren)</t>
    </r>
  </si>
  <si>
    <r>
      <rPr>
        <b/>
        <sz val="12"/>
        <rFont val="Calibri"/>
        <family val="2"/>
      </rPr>
      <t xml:space="preserve">Sajmovi </t>
    </r>
    <r>
      <rPr>
        <sz val="12"/>
        <rFont val="Calibri"/>
        <family val="2"/>
      </rPr>
      <t>(u skladu sa zakonskim propisima i propisanim pravilima za sustav TZ)</t>
    </r>
  </si>
  <si>
    <r>
      <rPr>
        <b/>
        <sz val="12"/>
        <rFont val="Calibri"/>
        <family val="2"/>
      </rPr>
      <t>Edukacija</t>
    </r>
    <r>
      <rPr>
        <sz val="12"/>
        <rFont val="Calibri"/>
        <family val="2"/>
      </rPr>
      <t xml:space="preserve"> (zaposleni, subjekti javnog i privatnog sektora)</t>
    </r>
  </si>
  <si>
    <r>
      <rPr>
        <b/>
        <sz val="12"/>
        <rFont val="Calibri"/>
        <family val="2"/>
      </rPr>
      <t>Nagrade i priznaja</t>
    </r>
    <r>
      <rPr>
        <sz val="12"/>
        <rFont val="Calibri"/>
        <family val="2"/>
      </rPr>
      <t xml:space="preserve"> (Projekt. Volim Hrvatsku i ostalo)</t>
    </r>
  </si>
  <si>
    <r>
      <rPr>
        <b/>
        <sz val="12"/>
        <rFont val="Calibri"/>
        <family val="2"/>
      </rPr>
      <t>Jedinstveni turistički informacijski sustav</t>
    </r>
    <r>
      <rPr>
        <sz val="12"/>
        <rFont val="Calibri"/>
        <family val="2"/>
      </rPr>
      <t xml:space="preserve"> (prijava i odjava gostiju, statistika i dr.)</t>
    </r>
  </si>
  <si>
    <r>
      <rPr>
        <b/>
        <sz val="12"/>
        <rFont val="Calibri"/>
        <family val="2"/>
      </rPr>
      <t>Sufinanciranje zajedničkih programa</t>
    </r>
    <r>
      <rPr>
        <sz val="12"/>
        <rFont val="Calibri"/>
        <family val="2"/>
      </rPr>
      <t xml:space="preserve"> </t>
    </r>
  </si>
  <si>
    <t>Kamate</t>
  </si>
  <si>
    <t>Najam imovine</t>
  </si>
  <si>
    <t>Poticanje i sudjelovanje u uređenju općine/mjesta/ (osim izgradnje komunalne infrastrukture)</t>
  </si>
  <si>
    <t>za stalno zaposlenog djelatnika</t>
  </si>
  <si>
    <t>za djelatnika na stručnom osposobljavanju</t>
  </si>
  <si>
    <t>Ostali rashodi za zaposlene</t>
  </si>
  <si>
    <r>
      <rPr>
        <sz val="11"/>
        <color indexed="8"/>
        <rFont val="Calibri"/>
        <family val="2"/>
      </rPr>
      <t>Potpore manifestacijama (suorganizacija s drugim subjektima te donacije drugima za manifestacije)</t>
    </r>
  </si>
  <si>
    <t>Prihodi od PGŽ</t>
  </si>
  <si>
    <t>Prihodi od državnog proračuna</t>
  </si>
  <si>
    <t>3.3.</t>
  </si>
  <si>
    <t>3.4.</t>
  </si>
  <si>
    <t>OSTVARENO 2018.</t>
  </si>
  <si>
    <t>PLAN 2019.</t>
  </si>
  <si>
    <t>2.6.</t>
  </si>
  <si>
    <t>Rijeka 2020 - 27 susjedstava</t>
  </si>
  <si>
    <t>Festival šurlica i žlahtine</t>
  </si>
  <si>
    <t>Materijalni rashodi</t>
  </si>
  <si>
    <t>2.1.1.</t>
  </si>
  <si>
    <t>Naknade troškova zaposlenima</t>
  </si>
  <si>
    <t>2.1.2.</t>
  </si>
  <si>
    <t>Rashodi za materijal i energiju</t>
  </si>
  <si>
    <t>2.1.3.</t>
  </si>
  <si>
    <t>Nabava uredske opreme</t>
  </si>
  <si>
    <t>2.1.4.</t>
  </si>
  <si>
    <t>Reprezentacija</t>
  </si>
  <si>
    <t>Rashodi za usluge</t>
  </si>
  <si>
    <t>2.2.1.</t>
  </si>
  <si>
    <t>2.2.2.</t>
  </si>
  <si>
    <t>Prijevozne usluge (poštarina,biljezi)</t>
  </si>
  <si>
    <t>2.2.3.</t>
  </si>
  <si>
    <t>Javni bilježnik</t>
  </si>
  <si>
    <t>2.2.4.</t>
  </si>
  <si>
    <t>Osiguranje imovine</t>
  </si>
  <si>
    <t>2.2.5.</t>
  </si>
  <si>
    <t>Telefon i mobitel</t>
  </si>
  <si>
    <t>2.2.6.</t>
  </si>
  <si>
    <t xml:space="preserve">Knjigovodstvo </t>
  </si>
  <si>
    <t>Računalne i internet usluge</t>
  </si>
  <si>
    <t>2.2.8.</t>
  </si>
  <si>
    <t>Zaštita podataka</t>
  </si>
  <si>
    <t>2.2.9.</t>
  </si>
  <si>
    <t>Fina</t>
  </si>
  <si>
    <t>2.2.10.</t>
  </si>
  <si>
    <t>Erste</t>
  </si>
  <si>
    <t>2.2.11.</t>
  </si>
  <si>
    <t>Ostale usluge</t>
  </si>
  <si>
    <t>REBALANS 2019.</t>
  </si>
  <si>
    <t>OSTVARENO 2019</t>
  </si>
  <si>
    <t>INDEKS 4/2</t>
  </si>
  <si>
    <t>INDEKS  4/3</t>
  </si>
  <si>
    <t>OSTVARENO 2019.</t>
  </si>
  <si>
    <t>FINANCIJSKO IZVJEŠĆE TZO VRBNIK ZA 2019. GODINU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</si>
</sst>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00\ _k_n_-;\-* #,##0.000\ _k_n_-;_-* &quot;-&quot;??\ _k_n_-;_-@_-"/>
    <numFmt numFmtId="170" formatCode="[$-41A]d\.\ mmmm\ yyyy\."/>
    <numFmt numFmtId="171" formatCode="#,##0.00\ &quot;kn&quot;"/>
    <numFmt numFmtId="172" formatCode="#,##0.000"/>
    <numFmt numFmtId="173" formatCode="#,##0.0"/>
  </numFmts>
  <fonts count="41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left" wrapText="1" indent="2"/>
    </xf>
    <xf numFmtId="2" fontId="2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left" wrapText="1" indent="1"/>
    </xf>
    <xf numFmtId="2" fontId="3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5" fillId="0" borderId="1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2" fontId="2" fillId="0" borderId="0" xfId="59" applyNumberFormat="1" applyFont="1" applyAlignment="1">
      <alignment/>
    </xf>
    <xf numFmtId="1" fontId="2" fillId="0" borderId="10" xfId="59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6" fillId="32" borderId="2" xfId="41" applyNumberFormat="1" applyFont="1" applyFill="1" applyAlignment="1">
      <alignment wrapText="1"/>
    </xf>
    <xf numFmtId="2" fontId="3" fillId="0" borderId="10" xfId="0" applyNumberFormat="1" applyFont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left" wrapText="1" indent="1"/>
    </xf>
    <xf numFmtId="2" fontId="4" fillId="0" borderId="10" xfId="0" applyNumberFormat="1" applyFont="1" applyBorder="1" applyAlignment="1">
      <alignment horizontal="left" vertical="top" indent="2"/>
    </xf>
    <xf numFmtId="2" fontId="4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wrapText="1"/>
    </xf>
    <xf numFmtId="2" fontId="2" fillId="33" borderId="0" xfId="0" applyNumberFormat="1" applyFont="1" applyFill="1" applyAlignment="1">
      <alignment/>
    </xf>
    <xf numFmtId="2" fontId="6" fillId="33" borderId="2" xfId="41" applyNumberFormat="1" applyFont="1" applyFill="1" applyAlignment="1">
      <alignment wrapText="1"/>
    </xf>
    <xf numFmtId="2" fontId="2" fillId="34" borderId="0" xfId="0" applyNumberFormat="1" applyFont="1" applyFill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6" fillId="33" borderId="2" xfId="41" applyNumberFormat="1" applyFont="1" applyFill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32" borderId="2" xfId="41" applyNumberFormat="1" applyFont="1" applyFill="1" applyAlignment="1">
      <alignment/>
    </xf>
    <xf numFmtId="4" fontId="3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wrapText="1" indent="1"/>
    </xf>
    <xf numFmtId="2" fontId="2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2" fontId="3" fillId="0" borderId="0" xfId="0" applyNumberFormat="1" applyFont="1" applyAlignment="1">
      <alignment/>
    </xf>
    <xf numFmtId="1" fontId="3" fillId="33" borderId="10" xfId="59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6" fillId="33" borderId="11" xfId="59" applyNumberFormat="1" applyFont="1" applyFill="1" applyBorder="1" applyAlignment="1">
      <alignment horizontal="center"/>
    </xf>
    <xf numFmtId="1" fontId="6" fillId="33" borderId="2" xfId="41" applyNumberFormat="1" applyFont="1" applyFill="1" applyAlignment="1">
      <alignment horizontal="center"/>
    </xf>
    <xf numFmtId="1" fontId="2" fillId="0" borderId="10" xfId="59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59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6" fillId="32" borderId="2" xfId="41" applyNumberFormat="1" applyFont="1" applyFill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10" xfId="59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0" borderId="10" xfId="59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5" fillId="0" borderId="10" xfId="59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3" fontId="3" fillId="33" borderId="10" xfId="0" applyNumberFormat="1" applyFont="1" applyFill="1" applyBorder="1" applyAlignment="1">
      <alignment horizontal="center"/>
    </xf>
    <xf numFmtId="3" fontId="6" fillId="33" borderId="2" xfId="41" applyNumberFormat="1" applyFont="1" applyFill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6" fillId="32" borderId="2" xfId="41" applyNumberFormat="1" applyFont="1" applyFill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2" fontId="5" fillId="35" borderId="2" xfId="41" applyNumberFormat="1" applyFont="1" applyFill="1" applyAlignment="1">
      <alignment horizontal="center" vertical="center" wrapText="1"/>
    </xf>
    <xf numFmtId="1" fontId="5" fillId="35" borderId="11" xfId="59" applyNumberFormat="1" applyFont="1" applyFill="1" applyBorder="1" applyAlignment="1">
      <alignment horizontal="center" vertical="center" wrapText="1"/>
    </xf>
    <xf numFmtId="1" fontId="5" fillId="35" borderId="2" xfId="41" applyNumberFormat="1" applyFont="1" applyFill="1" applyAlignment="1">
      <alignment horizontal="center" vertical="center" wrapText="1"/>
    </xf>
    <xf numFmtId="2" fontId="7" fillId="35" borderId="10" xfId="34" applyNumberFormat="1" applyFont="1" applyFill="1" applyBorder="1" applyAlignment="1">
      <alignment horizontal="center"/>
    </xf>
    <xf numFmtId="2" fontId="5" fillId="35" borderId="10" xfId="34" applyNumberFormat="1" applyFont="1" applyFill="1" applyBorder="1" applyAlignment="1">
      <alignment wrapText="1"/>
    </xf>
    <xf numFmtId="4" fontId="5" fillId="35" borderId="10" xfId="34" applyNumberFormat="1" applyFont="1" applyFill="1" applyBorder="1" applyAlignment="1">
      <alignment/>
    </xf>
    <xf numFmtId="4" fontId="5" fillId="35" borderId="10" xfId="34" applyNumberFormat="1" applyFont="1" applyFill="1" applyBorder="1" applyAlignment="1">
      <alignment/>
    </xf>
    <xf numFmtId="3" fontId="5" fillId="35" borderId="10" xfId="34" applyNumberFormat="1" applyFont="1" applyFill="1" applyBorder="1" applyAlignment="1">
      <alignment horizontal="center"/>
    </xf>
    <xf numFmtId="1" fontId="5" fillId="35" borderId="10" xfId="59" applyNumberFormat="1" applyFont="1" applyFill="1" applyBorder="1" applyAlignment="1">
      <alignment horizontal="center"/>
    </xf>
    <xf numFmtId="1" fontId="5" fillId="35" borderId="10" xfId="34" applyNumberFormat="1" applyFont="1" applyFill="1" applyBorder="1" applyAlignment="1">
      <alignment horizontal="center"/>
    </xf>
    <xf numFmtId="2" fontId="2" fillId="35" borderId="0" xfId="0" applyNumberFormat="1" applyFont="1" applyFill="1" applyAlignment="1">
      <alignment/>
    </xf>
    <xf numFmtId="2" fontId="6" fillId="36" borderId="2" xfId="41" applyNumberFormat="1" applyFont="1" applyFill="1" applyAlignment="1">
      <alignment/>
    </xf>
    <xf numFmtId="4" fontId="6" fillId="36" borderId="2" xfId="41" applyNumberFormat="1" applyFont="1" applyFill="1" applyAlignment="1">
      <alignment/>
    </xf>
    <xf numFmtId="4" fontId="6" fillId="36" borderId="2" xfId="41" applyNumberFormat="1" applyFont="1" applyFill="1" applyAlignment="1">
      <alignment/>
    </xf>
    <xf numFmtId="3" fontId="6" fillId="36" borderId="2" xfId="41" applyNumberFormat="1" applyFont="1" applyFill="1" applyAlignment="1">
      <alignment horizontal="center"/>
    </xf>
    <xf numFmtId="1" fontId="6" fillId="36" borderId="11" xfId="59" applyNumberFormat="1" applyFont="1" applyFill="1" applyBorder="1" applyAlignment="1">
      <alignment horizontal="center"/>
    </xf>
    <xf numFmtId="1" fontId="6" fillId="36" borderId="2" xfId="41" applyNumberFormat="1" applyFont="1" applyFill="1" applyAlignment="1">
      <alignment horizontal="center"/>
    </xf>
    <xf numFmtId="2" fontId="2" fillId="36" borderId="0" xfId="0" applyNumberFormat="1" applyFont="1" applyFill="1" applyAlignment="1">
      <alignment/>
    </xf>
    <xf numFmtId="2" fontId="4" fillId="36" borderId="0" xfId="0" applyNumberFormat="1" applyFont="1" applyFill="1" applyAlignment="1">
      <alignment/>
    </xf>
    <xf numFmtId="2" fontId="6" fillId="36" borderId="2" xfId="41" applyNumberFormat="1" applyFont="1" applyFill="1" applyAlignment="1">
      <alignment horizontal="center"/>
    </xf>
    <xf numFmtId="2" fontId="6" fillId="36" borderId="2" xfId="41" applyNumberFormat="1" applyFont="1" applyFill="1" applyAlignment="1">
      <alignment wrapText="1"/>
    </xf>
    <xf numFmtId="4" fontId="3" fillId="36" borderId="10" xfId="0" applyNumberFormat="1" applyFont="1" applyFill="1" applyBorder="1" applyAlignment="1">
      <alignment/>
    </xf>
    <xf numFmtId="4" fontId="6" fillId="36" borderId="2" xfId="41" applyNumberFormat="1" applyFont="1" applyFill="1" applyAlignment="1">
      <alignment wrapText="1"/>
    </xf>
    <xf numFmtId="2" fontId="5" fillId="37" borderId="11" xfId="34" applyNumberFormat="1" applyFont="1" applyFill="1" applyBorder="1" applyAlignment="1">
      <alignment/>
    </xf>
    <xf numFmtId="4" fontId="5" fillId="37" borderId="11" xfId="34" applyNumberFormat="1" applyFont="1" applyFill="1" applyBorder="1" applyAlignment="1">
      <alignment/>
    </xf>
    <xf numFmtId="4" fontId="5" fillId="37" borderId="11" xfId="34" applyNumberFormat="1" applyFont="1" applyFill="1" applyBorder="1" applyAlignment="1">
      <alignment/>
    </xf>
    <xf numFmtId="3" fontId="5" fillId="37" borderId="11" xfId="34" applyNumberFormat="1" applyFont="1" applyFill="1" applyBorder="1" applyAlignment="1">
      <alignment horizontal="center"/>
    </xf>
    <xf numFmtId="1" fontId="5" fillId="37" borderId="11" xfId="59" applyNumberFormat="1" applyFont="1" applyFill="1" applyBorder="1" applyAlignment="1">
      <alignment horizontal="center"/>
    </xf>
    <xf numFmtId="1" fontId="5" fillId="37" borderId="11" xfId="34" applyNumberFormat="1" applyFont="1" applyFill="1" applyBorder="1" applyAlignment="1">
      <alignment horizontal="center"/>
    </xf>
    <xf numFmtId="2" fontId="2" fillId="37" borderId="0" xfId="0" applyNumberFormat="1" applyFont="1" applyFill="1" applyAlignment="1">
      <alignment/>
    </xf>
    <xf numFmtId="2" fontId="6" fillId="37" borderId="2" xfId="41" applyNumberFormat="1" applyFont="1" applyFill="1" applyAlignment="1">
      <alignment horizontal="center" vertical="center" wrapText="1"/>
    </xf>
    <xf numFmtId="2" fontId="5" fillId="37" borderId="2" xfId="41" applyNumberFormat="1" applyFont="1" applyFill="1" applyAlignment="1">
      <alignment horizontal="center" vertical="center" wrapText="1"/>
    </xf>
    <xf numFmtId="1" fontId="6" fillId="37" borderId="11" xfId="59" applyNumberFormat="1" applyFont="1" applyFill="1" applyBorder="1" applyAlignment="1">
      <alignment horizontal="center" vertical="center" wrapText="1"/>
    </xf>
    <xf numFmtId="1" fontId="6" fillId="37" borderId="2" xfId="41" applyNumberFormat="1" applyFont="1" applyFill="1" applyAlignment="1">
      <alignment horizontal="center" vertical="center" wrapText="1"/>
    </xf>
    <xf numFmtId="2" fontId="2" fillId="37" borderId="0" xfId="0" applyNumberFormat="1" applyFont="1" applyFill="1" applyAlignment="1">
      <alignment wrapText="1"/>
    </xf>
    <xf numFmtId="2" fontId="5" fillId="7" borderId="2" xfId="41" applyNumberFormat="1" applyFont="1" applyFill="1" applyAlignment="1">
      <alignment horizontal="center" vertical="center" wrapText="1"/>
    </xf>
    <xf numFmtId="1" fontId="5" fillId="7" borderId="0" xfId="59" applyNumberFormat="1" applyFont="1" applyFill="1" applyBorder="1" applyAlignment="1">
      <alignment horizontal="center" vertical="center" wrapText="1"/>
    </xf>
    <xf numFmtId="1" fontId="5" fillId="7" borderId="2" xfId="41" applyNumberFormat="1" applyFont="1" applyFill="1" applyAlignment="1">
      <alignment horizontal="center" vertical="center" wrapText="1"/>
    </xf>
    <xf numFmtId="2" fontId="2" fillId="7" borderId="0" xfId="0" applyNumberFormat="1" applyFont="1" applyFill="1" applyAlignment="1">
      <alignment horizontal="center" wrapText="1"/>
    </xf>
    <xf numFmtId="2" fontId="6" fillId="38" borderId="2" xfId="41" applyNumberFormat="1" applyFont="1" applyFill="1" applyAlignment="1">
      <alignment horizontal="center"/>
    </xf>
    <xf numFmtId="2" fontId="6" fillId="38" borderId="2" xfId="41" applyNumberFormat="1" applyFont="1" applyFill="1" applyAlignment="1">
      <alignment wrapText="1"/>
    </xf>
    <xf numFmtId="4" fontId="6" fillId="38" borderId="2" xfId="41" applyNumberFormat="1" applyFont="1" applyFill="1" applyAlignment="1">
      <alignment wrapText="1"/>
    </xf>
    <xf numFmtId="4" fontId="6" fillId="38" borderId="2" xfId="41" applyNumberFormat="1" applyFont="1" applyFill="1" applyAlignment="1">
      <alignment/>
    </xf>
    <xf numFmtId="4" fontId="6" fillId="38" borderId="2" xfId="41" applyNumberFormat="1" applyFont="1" applyFill="1" applyAlignment="1">
      <alignment/>
    </xf>
    <xf numFmtId="3" fontId="6" fillId="38" borderId="2" xfId="41" applyNumberFormat="1" applyFont="1" applyFill="1" applyAlignment="1">
      <alignment horizontal="center"/>
    </xf>
    <xf numFmtId="1" fontId="6" fillId="38" borderId="11" xfId="59" applyNumberFormat="1" applyFont="1" applyFill="1" applyBorder="1" applyAlignment="1">
      <alignment/>
    </xf>
    <xf numFmtId="1" fontId="6" fillId="38" borderId="2" xfId="41" applyNumberFormat="1" applyFont="1" applyFill="1" applyAlignment="1">
      <alignment/>
    </xf>
    <xf numFmtId="2" fontId="2" fillId="38" borderId="0" xfId="0" applyNumberFormat="1" applyFont="1" applyFill="1" applyAlignment="1">
      <alignment/>
    </xf>
    <xf numFmtId="2" fontId="3" fillId="0" borderId="12" xfId="0" applyNumberFormat="1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50" zoomScaleNormal="150" zoomScalePageLayoutView="0" workbookViewId="0" topLeftCell="A85">
      <selection activeCell="H59" sqref="H59"/>
    </sheetView>
  </sheetViews>
  <sheetFormatPr defaultColWidth="9.140625" defaultRowHeight="15"/>
  <cols>
    <col min="1" max="1" width="6.57421875" style="1" customWidth="1"/>
    <col min="2" max="2" width="51.57421875" style="2" bestFit="1" customWidth="1"/>
    <col min="3" max="3" width="14.00390625" style="2" customWidth="1"/>
    <col min="4" max="4" width="11.8515625" style="3" bestFit="1" customWidth="1"/>
    <col min="5" max="5" width="12.00390625" style="3" customWidth="1"/>
    <col min="6" max="6" width="12.8515625" style="3" customWidth="1"/>
    <col min="7" max="7" width="8.7109375" style="3" customWidth="1"/>
    <col min="8" max="8" width="9.421875" style="16" customWidth="1"/>
    <col min="9" max="9" width="12.421875" style="3" customWidth="1"/>
    <col min="10" max="10" width="9.140625" style="3" customWidth="1"/>
    <col min="11" max="11" width="11.7109375" style="3" bestFit="1" customWidth="1"/>
    <col min="12" max="12" width="9.140625" style="3" customWidth="1"/>
    <col min="13" max="13" width="11.7109375" style="3" bestFit="1" customWidth="1"/>
    <col min="14" max="16384" width="9.140625" style="3" customWidth="1"/>
  </cols>
  <sheetData>
    <row r="1" spans="1:9" ht="15.75">
      <c r="A1" s="133" t="s">
        <v>152</v>
      </c>
      <c r="B1" s="133"/>
      <c r="C1" s="133"/>
      <c r="D1" s="133"/>
      <c r="E1" s="133"/>
      <c r="F1" s="133"/>
      <c r="G1" s="133"/>
      <c r="H1" s="133"/>
      <c r="I1" s="133"/>
    </row>
    <row r="2" spans="1:9" s="28" customFormat="1" ht="31.5">
      <c r="A2" s="85" t="s">
        <v>0</v>
      </c>
      <c r="B2" s="85" t="s">
        <v>1</v>
      </c>
      <c r="C2" s="85" t="s">
        <v>112</v>
      </c>
      <c r="D2" s="85" t="s">
        <v>113</v>
      </c>
      <c r="E2" s="85" t="s">
        <v>147</v>
      </c>
      <c r="F2" s="85" t="s">
        <v>148</v>
      </c>
      <c r="G2" s="85" t="s">
        <v>149</v>
      </c>
      <c r="H2" s="86" t="s">
        <v>150</v>
      </c>
      <c r="I2" s="87" t="s">
        <v>2</v>
      </c>
    </row>
    <row r="3" spans="1:9" s="123" customFormat="1" ht="15.75">
      <c r="A3" s="120"/>
      <c r="B3" s="120"/>
      <c r="C3" s="120" t="s">
        <v>3</v>
      </c>
      <c r="D3" s="120" t="s">
        <v>5</v>
      </c>
      <c r="E3" s="120" t="s">
        <v>7</v>
      </c>
      <c r="F3" s="120" t="s">
        <v>13</v>
      </c>
      <c r="G3" s="120" t="s">
        <v>15</v>
      </c>
      <c r="H3" s="121" t="s">
        <v>16</v>
      </c>
      <c r="I3" s="122" t="s">
        <v>78</v>
      </c>
    </row>
    <row r="4" spans="1:9" s="26" customFormat="1" ht="15.75">
      <c r="A4" s="24" t="s">
        <v>3</v>
      </c>
      <c r="B4" s="25" t="s">
        <v>4</v>
      </c>
      <c r="C4" s="29">
        <v>296292.48</v>
      </c>
      <c r="D4" s="34">
        <v>370000</v>
      </c>
      <c r="E4" s="34">
        <v>350000</v>
      </c>
      <c r="F4" s="34">
        <v>349941</v>
      </c>
      <c r="G4" s="75">
        <f>F4/D4*100</f>
        <v>94.57864864864864</v>
      </c>
      <c r="H4" s="57">
        <f>F4/E4*100</f>
        <v>99.98314285714287</v>
      </c>
      <c r="I4" s="58">
        <f>F4/F19*100</f>
        <v>47.23256418600851</v>
      </c>
    </row>
    <row r="5" spans="1:9" s="26" customFormat="1" ht="15.75">
      <c r="A5" s="24" t="s">
        <v>5</v>
      </c>
      <c r="B5" s="25" t="s">
        <v>6</v>
      </c>
      <c r="C5" s="29">
        <v>68603.08</v>
      </c>
      <c r="D5" s="34">
        <v>75000</v>
      </c>
      <c r="E5" s="34">
        <v>68000</v>
      </c>
      <c r="F5" s="34">
        <v>65809.52</v>
      </c>
      <c r="G5" s="75">
        <f>F5/D5*100</f>
        <v>87.74602666666668</v>
      </c>
      <c r="H5" s="57">
        <f>F5/E5*100</f>
        <v>96.77870588235294</v>
      </c>
      <c r="I5" s="58">
        <f>F5/F19*100</f>
        <v>8.882504129125799</v>
      </c>
    </row>
    <row r="6" spans="1:9" s="26" customFormat="1" ht="15.75">
      <c r="A6" s="24" t="s">
        <v>7</v>
      </c>
      <c r="B6" s="27" t="s">
        <v>8</v>
      </c>
      <c r="C6" s="30">
        <f>SUM(C7:C10)</f>
        <v>105000</v>
      </c>
      <c r="D6" s="30">
        <f>SUM(D7,D8)</f>
        <v>103000</v>
      </c>
      <c r="E6" s="30">
        <f>SUM(E7:E10)</f>
        <v>118000</v>
      </c>
      <c r="F6" s="30">
        <f>SUM(F7:F10)</f>
        <v>118000</v>
      </c>
      <c r="G6" s="76">
        <f>F6/D6*100</f>
        <v>114.5631067961165</v>
      </c>
      <c r="H6" s="59">
        <f>F6/E6*100</f>
        <v>100</v>
      </c>
      <c r="I6" s="60">
        <f>F6/F19*100</f>
        <v>15.926806444369207</v>
      </c>
    </row>
    <row r="7" spans="1:9" ht="15.75">
      <c r="A7" s="4" t="s">
        <v>9</v>
      </c>
      <c r="B7" s="5" t="s">
        <v>10</v>
      </c>
      <c r="C7" s="31">
        <v>50000</v>
      </c>
      <c r="D7" s="35">
        <v>50000</v>
      </c>
      <c r="E7" s="36">
        <v>50000</v>
      </c>
      <c r="F7" s="36">
        <v>50000</v>
      </c>
      <c r="G7" s="77">
        <f>F7/D7*100</f>
        <v>100</v>
      </c>
      <c r="H7" s="61">
        <f>F7/E7*100</f>
        <v>100</v>
      </c>
      <c r="I7" s="62">
        <f>F7/F19*100</f>
        <v>6.748646798461529</v>
      </c>
    </row>
    <row r="8" spans="1:9" ht="15.75">
      <c r="A8" s="4" t="s">
        <v>11</v>
      </c>
      <c r="B8" s="5" t="s">
        <v>12</v>
      </c>
      <c r="C8" s="31">
        <v>50000</v>
      </c>
      <c r="D8" s="35">
        <v>53000</v>
      </c>
      <c r="E8" s="36">
        <v>53000</v>
      </c>
      <c r="F8" s="36">
        <v>53000</v>
      </c>
      <c r="G8" s="77">
        <f>F8/D8*100</f>
        <v>100</v>
      </c>
      <c r="H8" s="61">
        <f>F8/E8*100</f>
        <v>100</v>
      </c>
      <c r="I8" s="62">
        <f>F8/F19*100</f>
        <v>7.153565606369221</v>
      </c>
    </row>
    <row r="9" spans="1:9" ht="15.75">
      <c r="A9" s="23" t="s">
        <v>110</v>
      </c>
      <c r="B9" s="22" t="s">
        <v>108</v>
      </c>
      <c r="C9" s="31">
        <v>5000</v>
      </c>
      <c r="D9" s="35">
        <v>0</v>
      </c>
      <c r="E9" s="37">
        <v>0</v>
      </c>
      <c r="F9" s="37">
        <v>0</v>
      </c>
      <c r="G9" s="78">
        <v>0</v>
      </c>
      <c r="H9" s="61"/>
      <c r="I9" s="62">
        <f>E9/E19*100</f>
        <v>0</v>
      </c>
    </row>
    <row r="10" spans="1:9" ht="15.75">
      <c r="A10" s="23" t="s">
        <v>111</v>
      </c>
      <c r="B10" s="22" t="s">
        <v>109</v>
      </c>
      <c r="C10" s="31">
        <v>0</v>
      </c>
      <c r="D10" s="35">
        <v>0</v>
      </c>
      <c r="E10" s="37">
        <v>15000</v>
      </c>
      <c r="F10" s="37">
        <v>15000</v>
      </c>
      <c r="G10" s="78">
        <v>0</v>
      </c>
      <c r="H10" s="61">
        <f aca="true" t="shared" si="0" ref="H10:H19">F10/E10*100</f>
        <v>100</v>
      </c>
      <c r="I10" s="62">
        <f>F10/F19*100</f>
        <v>2.0245940395384587</v>
      </c>
    </row>
    <row r="11" spans="1:9" ht="15.75">
      <c r="A11" s="4" t="s">
        <v>13</v>
      </c>
      <c r="B11" s="20" t="s">
        <v>79</v>
      </c>
      <c r="C11" s="32">
        <v>11000</v>
      </c>
      <c r="D11" s="38">
        <v>11000</v>
      </c>
      <c r="E11" s="38">
        <v>11000</v>
      </c>
      <c r="F11" s="38">
        <v>11000</v>
      </c>
      <c r="G11" s="79">
        <f>F11/D11*100</f>
        <v>100</v>
      </c>
      <c r="H11" s="63">
        <f t="shared" si="0"/>
        <v>100</v>
      </c>
      <c r="I11" s="64">
        <f>F11/F19*100</f>
        <v>1.4847022956615363</v>
      </c>
    </row>
    <row r="12" spans="1:9" ht="15.75">
      <c r="A12" s="4" t="s">
        <v>15</v>
      </c>
      <c r="B12" s="19" t="s">
        <v>14</v>
      </c>
      <c r="C12" s="33">
        <f>SUM(C13,C14,C15,C16)</f>
        <v>32306.989999999998</v>
      </c>
      <c r="D12" s="33">
        <f>SUM(D13:D16)</f>
        <v>64500</v>
      </c>
      <c r="E12" s="33">
        <f>SUM(E13:E16)</f>
        <v>56002.05</v>
      </c>
      <c r="F12" s="33">
        <f>SUM(F13:F16)</f>
        <v>56002.05</v>
      </c>
      <c r="G12" s="80">
        <f>F12/D12*100</f>
        <v>86.82488372093023</v>
      </c>
      <c r="H12" s="59">
        <f t="shared" si="0"/>
        <v>100</v>
      </c>
      <c r="I12" s="65">
        <f>F12/F19*100</f>
        <v>7.5587611087956486</v>
      </c>
    </row>
    <row r="13" spans="1:9" ht="15.75">
      <c r="A13" s="4" t="s">
        <v>89</v>
      </c>
      <c r="B13" s="6" t="s">
        <v>101</v>
      </c>
      <c r="C13" s="31">
        <v>0.01</v>
      </c>
      <c r="D13" s="35">
        <v>0</v>
      </c>
      <c r="E13" s="39">
        <v>0.55</v>
      </c>
      <c r="F13" s="39">
        <v>0.55</v>
      </c>
      <c r="G13" s="81">
        <v>0</v>
      </c>
      <c r="H13" s="61">
        <f t="shared" si="0"/>
        <v>100</v>
      </c>
      <c r="I13" s="62">
        <f>F13/F12*100</f>
        <v>0.0009821069050150843</v>
      </c>
    </row>
    <row r="14" spans="1:9" ht="15.75">
      <c r="A14" s="4" t="s">
        <v>90</v>
      </c>
      <c r="B14" s="6" t="s">
        <v>116</v>
      </c>
      <c r="C14" s="31">
        <v>3996</v>
      </c>
      <c r="D14" s="35">
        <v>10000</v>
      </c>
      <c r="E14" s="39">
        <v>4334</v>
      </c>
      <c r="F14" s="39">
        <v>4334</v>
      </c>
      <c r="G14" s="81">
        <f>F14/D14*100</f>
        <v>43.34</v>
      </c>
      <c r="H14" s="61">
        <f t="shared" si="0"/>
        <v>100</v>
      </c>
      <c r="I14" s="62">
        <f>F14/F19*100</f>
        <v>0.5849727044906453</v>
      </c>
    </row>
    <row r="15" spans="1:9" ht="15.75">
      <c r="A15" s="4" t="s">
        <v>91</v>
      </c>
      <c r="B15" s="6" t="s">
        <v>93</v>
      </c>
      <c r="C15" s="31">
        <v>23760.98</v>
      </c>
      <c r="D15" s="35">
        <v>50000</v>
      </c>
      <c r="E15" s="39">
        <v>37667.5</v>
      </c>
      <c r="F15" s="39">
        <v>37667.5</v>
      </c>
      <c r="G15" s="81">
        <f>F15/D15*100</f>
        <v>75.335</v>
      </c>
      <c r="H15" s="61">
        <f t="shared" si="0"/>
        <v>100</v>
      </c>
      <c r="I15" s="62">
        <f>F15/F19*100</f>
        <v>5.084093065620992</v>
      </c>
    </row>
    <row r="16" spans="1:9" ht="15.75">
      <c r="A16" s="4" t="s">
        <v>92</v>
      </c>
      <c r="B16" s="6" t="s">
        <v>102</v>
      </c>
      <c r="C16" s="31">
        <v>4550</v>
      </c>
      <c r="D16" s="35">
        <v>4500</v>
      </c>
      <c r="E16" s="39">
        <v>14000</v>
      </c>
      <c r="F16" s="39">
        <v>14000</v>
      </c>
      <c r="G16" s="81">
        <f>F16/D16*100</f>
        <v>311.11111111111114</v>
      </c>
      <c r="H16" s="61">
        <f t="shared" si="0"/>
        <v>100</v>
      </c>
      <c r="I16" s="62">
        <f>F16/F19*100</f>
        <v>1.8896211035692279</v>
      </c>
    </row>
    <row r="17" spans="1:9" ht="31.5">
      <c r="A17" s="4" t="s">
        <v>16</v>
      </c>
      <c r="B17" s="7" t="s">
        <v>95</v>
      </c>
      <c r="C17" s="32">
        <v>46379.79</v>
      </c>
      <c r="D17" s="38">
        <v>80441</v>
      </c>
      <c r="E17" s="38">
        <v>104404.4</v>
      </c>
      <c r="F17" s="38">
        <v>104404.4</v>
      </c>
      <c r="G17" s="79">
        <f>F17/D17*100</f>
        <v>129.79003244614066</v>
      </c>
      <c r="H17" s="63">
        <f t="shared" si="0"/>
        <v>100</v>
      </c>
      <c r="I17" s="64">
        <f>F17/F19*100</f>
        <v>14.091768396105936</v>
      </c>
    </row>
    <row r="18" spans="1:9" ht="15.75">
      <c r="A18" s="4" t="s">
        <v>78</v>
      </c>
      <c r="B18" s="13" t="s">
        <v>17</v>
      </c>
      <c r="C18" s="32">
        <v>29645.75</v>
      </c>
      <c r="D18" s="38">
        <v>0</v>
      </c>
      <c r="E18" s="38">
        <v>30732.3</v>
      </c>
      <c r="F18" s="38">
        <v>35732.3</v>
      </c>
      <c r="G18" s="79">
        <v>0</v>
      </c>
      <c r="H18" s="63">
        <f t="shared" si="0"/>
        <v>116.26952750038235</v>
      </c>
      <c r="I18" s="64">
        <f>F18/F19*100</f>
        <v>4.822893439933338</v>
      </c>
    </row>
    <row r="19" spans="1:9" s="95" customFormat="1" ht="15.75">
      <c r="A19" s="88"/>
      <c r="B19" s="89" t="s">
        <v>18</v>
      </c>
      <c r="C19" s="90">
        <f>SUM(C4,C5,C6,C11,C12,C17,C18)</f>
        <v>589228.09</v>
      </c>
      <c r="D19" s="90">
        <f>SUM(D4,D5,D6,D11,D12,D17,D18)</f>
        <v>703941</v>
      </c>
      <c r="E19" s="91">
        <f>SUM(E4,E5,E6,E11,E12,E17,E18)</f>
        <v>738138.7500000001</v>
      </c>
      <c r="F19" s="91">
        <f>SUM(F4,F5,F6,F11,F12,F17,F18)</f>
        <v>740889.2700000001</v>
      </c>
      <c r="G19" s="92">
        <f>F19/D19*100</f>
        <v>105.24877368984052</v>
      </c>
      <c r="H19" s="93">
        <f t="shared" si="0"/>
        <v>100.37262912968599</v>
      </c>
      <c r="I19" s="94">
        <f>SUM(I4,I5,I6,I11,I12,I17,I18)</f>
        <v>99.99999999999997</v>
      </c>
    </row>
    <row r="20" spans="1:9" s="119" customFormat="1" ht="31.5">
      <c r="A20" s="115"/>
      <c r="B20" s="115" t="s">
        <v>19</v>
      </c>
      <c r="C20" s="115" t="s">
        <v>112</v>
      </c>
      <c r="D20" s="115" t="s">
        <v>113</v>
      </c>
      <c r="E20" s="116" t="s">
        <v>147</v>
      </c>
      <c r="F20" s="116" t="s">
        <v>151</v>
      </c>
      <c r="G20" s="116" t="s">
        <v>149</v>
      </c>
      <c r="H20" s="117" t="s">
        <v>150</v>
      </c>
      <c r="I20" s="118" t="s">
        <v>2</v>
      </c>
    </row>
    <row r="21" spans="1:9" s="102" customFormat="1" ht="15.75">
      <c r="A21" s="96" t="s">
        <v>20</v>
      </c>
      <c r="B21" s="96" t="s">
        <v>21</v>
      </c>
      <c r="C21" s="97">
        <f>SUM(C22,C26,C57)</f>
        <v>191557.25</v>
      </c>
      <c r="D21" s="97">
        <f>SUM(D22,D26,D43)</f>
        <v>205700</v>
      </c>
      <c r="E21" s="98">
        <f>SUM(E22,E26,E43)</f>
        <v>175260</v>
      </c>
      <c r="F21" s="98">
        <f>SUM(F22,F26)</f>
        <v>172064.33</v>
      </c>
      <c r="G21" s="99">
        <f>F21/D21*100</f>
        <v>83.64819154107923</v>
      </c>
      <c r="H21" s="100">
        <f>F21/E21*100</f>
        <v>98.17661189090494</v>
      </c>
      <c r="I21" s="101">
        <f>F21/F94*100</f>
        <v>28.155996067423384</v>
      </c>
    </row>
    <row r="22" spans="1:9" ht="15.75">
      <c r="A22" s="4" t="s">
        <v>3</v>
      </c>
      <c r="B22" s="12" t="s">
        <v>22</v>
      </c>
      <c r="C22" s="40">
        <f>SUM(C23,C24,C25)</f>
        <v>154050.72</v>
      </c>
      <c r="D22" s="38">
        <f>SUM(D23,D24,D25)</f>
        <v>166000</v>
      </c>
      <c r="E22" s="38">
        <f>SUM(E23,E24,E25)</f>
        <v>144660</v>
      </c>
      <c r="F22" s="38">
        <f>SUM(F23:F25)</f>
        <v>144659.3</v>
      </c>
      <c r="G22" s="79">
        <f>F22/D22*100</f>
        <v>87.14415662650602</v>
      </c>
      <c r="H22" s="63">
        <f>F22/E22*100</f>
        <v>99.99951610673303</v>
      </c>
      <c r="I22" s="64">
        <f>F22/F94*100</f>
        <v>23.671534256497086</v>
      </c>
    </row>
    <row r="23" spans="1:9" ht="15.75">
      <c r="A23" s="4" t="s">
        <v>27</v>
      </c>
      <c r="B23" s="7" t="s">
        <v>104</v>
      </c>
      <c r="C23" s="35">
        <v>154050.72</v>
      </c>
      <c r="D23" s="35">
        <v>161500</v>
      </c>
      <c r="E23" s="39">
        <v>140160</v>
      </c>
      <c r="F23" s="39">
        <v>140159.3</v>
      </c>
      <c r="G23" s="81">
        <f>F23/D23*100</f>
        <v>86.78594427244582</v>
      </c>
      <c r="H23" s="61">
        <f>F23/E23*100</f>
        <v>99.99950057077625</v>
      </c>
      <c r="I23" s="62">
        <f>F23/F94*100</f>
        <v>22.93517023320763</v>
      </c>
    </row>
    <row r="24" spans="1:9" ht="15.75">
      <c r="A24" s="4" t="s">
        <v>83</v>
      </c>
      <c r="B24" s="7" t="s">
        <v>105</v>
      </c>
      <c r="C24" s="35">
        <v>0</v>
      </c>
      <c r="D24" s="35">
        <v>0</v>
      </c>
      <c r="E24" s="39">
        <v>0</v>
      </c>
      <c r="F24" s="39">
        <v>0</v>
      </c>
      <c r="G24" s="81"/>
      <c r="H24" s="61"/>
      <c r="I24" s="62">
        <f>E24/E94*100</f>
        <v>0</v>
      </c>
    </row>
    <row r="25" spans="1:9" ht="15.75">
      <c r="A25" s="4" t="s">
        <v>87</v>
      </c>
      <c r="B25" s="7" t="s">
        <v>106</v>
      </c>
      <c r="C25" s="35">
        <v>0</v>
      </c>
      <c r="D25" s="35">
        <v>4500</v>
      </c>
      <c r="E25" s="39">
        <v>4500</v>
      </c>
      <c r="F25" s="39">
        <v>4500</v>
      </c>
      <c r="G25" s="81">
        <f aca="true" t="shared" si="1" ref="G25:G42">F25/D25*100</f>
        <v>100</v>
      </c>
      <c r="H25" s="61">
        <f aca="true" t="shared" si="2" ref="H25:H30">F25/E25*100</f>
        <v>100</v>
      </c>
      <c r="I25" s="62">
        <f>F25/F94*100</f>
        <v>0.7363640232894595</v>
      </c>
    </row>
    <row r="26" spans="1:9" ht="15.75">
      <c r="A26" s="4" t="s">
        <v>5</v>
      </c>
      <c r="B26" s="12" t="s">
        <v>23</v>
      </c>
      <c r="C26" s="38">
        <f>SUM(C27,C32)</f>
        <v>37506.53</v>
      </c>
      <c r="D26" s="38">
        <f>SUM(D27,D32)</f>
        <v>39700</v>
      </c>
      <c r="E26" s="38">
        <f>SUM(E27,E32)</f>
        <v>30600</v>
      </c>
      <c r="F26" s="38">
        <f>SUM(F27,F32)</f>
        <v>27405.03</v>
      </c>
      <c r="G26" s="79">
        <f t="shared" si="1"/>
        <v>69.03030226700253</v>
      </c>
      <c r="H26" s="63">
        <f t="shared" si="2"/>
        <v>89.55892156862745</v>
      </c>
      <c r="I26" s="64">
        <f>F26/F94*100</f>
        <v>4.484461810926296</v>
      </c>
    </row>
    <row r="27" spans="1:9" ht="15.75">
      <c r="A27" s="4" t="s">
        <v>42</v>
      </c>
      <c r="B27" s="74" t="s">
        <v>117</v>
      </c>
      <c r="C27" s="38">
        <f>SUM(C28:C31)</f>
        <v>11716.96</v>
      </c>
      <c r="D27" s="38">
        <f>SUM(D28:D31)</f>
        <v>15000</v>
      </c>
      <c r="E27" s="38">
        <f>SUM(E28:E31)</f>
        <v>9000</v>
      </c>
      <c r="F27" s="38">
        <f>SUM(F28:F31)</f>
        <v>7272.379999999999</v>
      </c>
      <c r="G27" s="79">
        <f t="shared" si="1"/>
        <v>48.48253333333333</v>
      </c>
      <c r="H27" s="63">
        <f t="shared" si="2"/>
        <v>80.80422222222221</v>
      </c>
      <c r="I27" s="64">
        <f>F27/F94*100</f>
        <v>1.190026443486622</v>
      </c>
    </row>
    <row r="28" spans="1:9" ht="15.75">
      <c r="A28" s="4" t="s">
        <v>118</v>
      </c>
      <c r="B28" s="73" t="s">
        <v>119</v>
      </c>
      <c r="C28" s="39">
        <v>7021</v>
      </c>
      <c r="D28" s="39">
        <v>8000</v>
      </c>
      <c r="E28" s="39">
        <v>4000</v>
      </c>
      <c r="F28" s="39">
        <v>3570</v>
      </c>
      <c r="G28" s="81">
        <f t="shared" si="1"/>
        <v>44.625</v>
      </c>
      <c r="H28" s="69">
        <f t="shared" si="2"/>
        <v>89.25</v>
      </c>
      <c r="I28" s="70">
        <f>F28/F94*100</f>
        <v>0.5841821251429712</v>
      </c>
    </row>
    <row r="29" spans="1:9" ht="15.75">
      <c r="A29" s="4" t="s">
        <v>120</v>
      </c>
      <c r="B29" s="73" t="s">
        <v>121</v>
      </c>
      <c r="C29" s="39">
        <v>3495.96</v>
      </c>
      <c r="D29" s="39">
        <v>4000</v>
      </c>
      <c r="E29" s="39">
        <v>3000</v>
      </c>
      <c r="F29" s="39">
        <v>2764.9</v>
      </c>
      <c r="G29" s="81">
        <f t="shared" si="1"/>
        <v>69.1225</v>
      </c>
      <c r="H29" s="69">
        <f t="shared" si="2"/>
        <v>92.16333333333334</v>
      </c>
      <c r="I29" s="70">
        <f>F29/F94*100</f>
        <v>0.45243841955400593</v>
      </c>
    </row>
    <row r="30" spans="1:9" ht="15.75">
      <c r="A30" s="4" t="s">
        <v>122</v>
      </c>
      <c r="B30" s="73" t="s">
        <v>123</v>
      </c>
      <c r="C30" s="39">
        <v>1200</v>
      </c>
      <c r="D30" s="39">
        <v>2000</v>
      </c>
      <c r="E30" s="39">
        <v>2000</v>
      </c>
      <c r="F30" s="39">
        <v>937.48</v>
      </c>
      <c r="G30" s="81">
        <f t="shared" si="1"/>
        <v>46.874</v>
      </c>
      <c r="H30" s="69">
        <f t="shared" si="2"/>
        <v>46.874</v>
      </c>
      <c r="I30" s="70">
        <f>F30/F94*100</f>
        <v>0.153405898789645</v>
      </c>
    </row>
    <row r="31" spans="1:9" ht="15.75">
      <c r="A31" s="4" t="s">
        <v>124</v>
      </c>
      <c r="B31" s="73" t="s">
        <v>125</v>
      </c>
      <c r="C31" s="39">
        <v>0</v>
      </c>
      <c r="D31" s="39">
        <v>1000</v>
      </c>
      <c r="E31" s="39">
        <v>0</v>
      </c>
      <c r="F31" s="39">
        <v>0</v>
      </c>
      <c r="G31" s="81">
        <f t="shared" si="1"/>
        <v>0</v>
      </c>
      <c r="H31" s="69"/>
      <c r="I31" s="70"/>
    </row>
    <row r="32" spans="1:9" ht="15.75">
      <c r="A32" s="4" t="s">
        <v>44</v>
      </c>
      <c r="B32" s="12" t="s">
        <v>126</v>
      </c>
      <c r="C32" s="38">
        <f>SUM(C33:C42)</f>
        <v>25789.569999999996</v>
      </c>
      <c r="D32" s="38">
        <f>SUM(D33:D42)</f>
        <v>24700</v>
      </c>
      <c r="E32" s="38">
        <f>SUM(E33:E42)</f>
        <v>21600</v>
      </c>
      <c r="F32" s="38">
        <f>SUM(F33:F42)</f>
        <v>20132.65</v>
      </c>
      <c r="G32" s="79">
        <f t="shared" si="1"/>
        <v>81.50870445344131</v>
      </c>
      <c r="H32" s="63">
        <f>F32/E32*100</f>
        <v>93.20671296296297</v>
      </c>
      <c r="I32" s="64">
        <f>F32/F94*100</f>
        <v>3.294435367439675</v>
      </c>
    </row>
    <row r="33" spans="1:9" ht="15.75">
      <c r="A33" s="4" t="s">
        <v>127</v>
      </c>
      <c r="B33" s="73" t="s">
        <v>137</v>
      </c>
      <c r="C33" s="39">
        <v>8312.5</v>
      </c>
      <c r="D33" s="39">
        <v>7700</v>
      </c>
      <c r="E33" s="39">
        <v>7700</v>
      </c>
      <c r="F33" s="39">
        <v>7687.5</v>
      </c>
      <c r="G33" s="81">
        <f t="shared" si="1"/>
        <v>99.83766233766234</v>
      </c>
      <c r="H33" s="69">
        <f>F33/E33*100</f>
        <v>99.83766233766234</v>
      </c>
      <c r="I33" s="70">
        <f>F33/F94*100</f>
        <v>1.2579552064528265</v>
      </c>
    </row>
    <row r="34" spans="1:9" ht="15.75">
      <c r="A34" s="4" t="s">
        <v>128</v>
      </c>
      <c r="B34" s="73" t="s">
        <v>129</v>
      </c>
      <c r="C34" s="39">
        <v>822.1</v>
      </c>
      <c r="D34" s="39">
        <v>900</v>
      </c>
      <c r="E34" s="39">
        <v>500</v>
      </c>
      <c r="F34" s="39">
        <v>419.08</v>
      </c>
      <c r="G34" s="81">
        <f t="shared" si="1"/>
        <v>46.56444444444444</v>
      </c>
      <c r="H34" s="69">
        <f>F34/E34*100</f>
        <v>83.816</v>
      </c>
      <c r="I34" s="70">
        <f>F34/F94*100</f>
        <v>0.06857676330669926</v>
      </c>
    </row>
    <row r="35" spans="1:9" ht="15.75">
      <c r="A35" s="4" t="s">
        <v>130</v>
      </c>
      <c r="B35" s="73" t="s">
        <v>131</v>
      </c>
      <c r="C35" s="39">
        <v>0</v>
      </c>
      <c r="D35" s="39">
        <v>100</v>
      </c>
      <c r="E35" s="39">
        <v>0</v>
      </c>
      <c r="F35" s="39">
        <v>0</v>
      </c>
      <c r="G35" s="81">
        <f t="shared" si="1"/>
        <v>0</v>
      </c>
      <c r="H35" s="69"/>
      <c r="I35" s="70"/>
    </row>
    <row r="36" spans="1:9" ht="15.75">
      <c r="A36" s="4" t="s">
        <v>132</v>
      </c>
      <c r="B36" s="73" t="s">
        <v>133</v>
      </c>
      <c r="C36" s="39">
        <v>1967.11</v>
      </c>
      <c r="D36" s="39">
        <v>2000</v>
      </c>
      <c r="E36" s="39">
        <v>2000</v>
      </c>
      <c r="F36" s="39">
        <v>1906.6</v>
      </c>
      <c r="G36" s="81">
        <f t="shared" si="1"/>
        <v>95.33</v>
      </c>
      <c r="H36" s="69">
        <f aca="true" t="shared" si="3" ref="H36:H41">F36/E36*100</f>
        <v>95.33</v>
      </c>
      <c r="I36" s="70">
        <f>F36/F94*100</f>
        <v>0.31198925484526296</v>
      </c>
    </row>
    <row r="37" spans="1:9" ht="15.75">
      <c r="A37" s="4" t="s">
        <v>134</v>
      </c>
      <c r="B37" s="73" t="s">
        <v>135</v>
      </c>
      <c r="C37" s="39">
        <v>2033.64</v>
      </c>
      <c r="D37" s="39">
        <v>4000</v>
      </c>
      <c r="E37" s="39">
        <v>5100</v>
      </c>
      <c r="F37" s="39">
        <v>4501.65</v>
      </c>
      <c r="G37" s="81">
        <f t="shared" si="1"/>
        <v>112.54124999999999</v>
      </c>
      <c r="H37" s="69">
        <f t="shared" si="3"/>
        <v>88.26764705882351</v>
      </c>
      <c r="I37" s="70">
        <f>F37/F94*100</f>
        <v>0.7366340234313322</v>
      </c>
    </row>
    <row r="38" spans="1:9" ht="15.75">
      <c r="A38" s="4" t="s">
        <v>136</v>
      </c>
      <c r="B38" s="73" t="s">
        <v>138</v>
      </c>
      <c r="C38" s="39">
        <v>1371.89</v>
      </c>
      <c r="D38" s="39">
        <v>3000</v>
      </c>
      <c r="E38" s="39">
        <v>1000</v>
      </c>
      <c r="F38" s="39">
        <v>606.89</v>
      </c>
      <c r="G38" s="81">
        <f t="shared" si="1"/>
        <v>20.229666666666667</v>
      </c>
      <c r="H38" s="69">
        <f t="shared" si="3"/>
        <v>60.68900000000001</v>
      </c>
      <c r="I38" s="70">
        <f>F38/F94*100</f>
        <v>0.0993093249098089</v>
      </c>
    </row>
    <row r="39" spans="1:9" ht="15.75">
      <c r="A39" s="4" t="s">
        <v>139</v>
      </c>
      <c r="B39" s="73" t="s">
        <v>140</v>
      </c>
      <c r="C39" s="39">
        <v>7500</v>
      </c>
      <c r="D39" s="39">
        <v>1500</v>
      </c>
      <c r="E39" s="39">
        <v>1500</v>
      </c>
      <c r="F39" s="39">
        <v>1500</v>
      </c>
      <c r="G39" s="81">
        <f t="shared" si="1"/>
        <v>100</v>
      </c>
      <c r="H39" s="69">
        <f t="shared" si="3"/>
        <v>100</v>
      </c>
      <c r="I39" s="70">
        <f>F39/F94*100</f>
        <v>0.24545467442981983</v>
      </c>
    </row>
    <row r="40" spans="1:9" ht="15.75">
      <c r="A40" s="4" t="s">
        <v>141</v>
      </c>
      <c r="B40" s="73" t="s">
        <v>142</v>
      </c>
      <c r="C40" s="39">
        <v>1406.3</v>
      </c>
      <c r="D40" s="39">
        <v>1500</v>
      </c>
      <c r="E40" s="39">
        <v>1700</v>
      </c>
      <c r="F40" s="39">
        <v>1730.2</v>
      </c>
      <c r="G40" s="81">
        <f t="shared" si="1"/>
        <v>115.34666666666666</v>
      </c>
      <c r="H40" s="69">
        <f t="shared" si="3"/>
        <v>101.77647058823528</v>
      </c>
      <c r="I40" s="70">
        <f>F40/F94*100</f>
        <v>0.2831237851323162</v>
      </c>
    </row>
    <row r="41" spans="1:9" ht="15.75">
      <c r="A41" s="4" t="s">
        <v>143</v>
      </c>
      <c r="B41" s="73" t="s">
        <v>144</v>
      </c>
      <c r="C41" s="39">
        <v>2076.03</v>
      </c>
      <c r="D41" s="39">
        <v>2000</v>
      </c>
      <c r="E41" s="39">
        <v>2100</v>
      </c>
      <c r="F41" s="39">
        <v>1780.73</v>
      </c>
      <c r="G41" s="81">
        <f t="shared" si="1"/>
        <v>89.03649999999999</v>
      </c>
      <c r="H41" s="69">
        <f t="shared" si="3"/>
        <v>84.79666666666667</v>
      </c>
      <c r="I41" s="70">
        <f>F41/F94*100</f>
        <v>0.2913923349316087</v>
      </c>
    </row>
    <row r="42" spans="1:9" ht="15.75">
      <c r="A42" s="4" t="s">
        <v>145</v>
      </c>
      <c r="B42" s="73" t="s">
        <v>146</v>
      </c>
      <c r="C42" s="39">
        <v>300</v>
      </c>
      <c r="D42" s="39">
        <v>2000</v>
      </c>
      <c r="E42" s="39">
        <v>0</v>
      </c>
      <c r="F42" s="39">
        <v>0</v>
      </c>
      <c r="G42" s="81">
        <f t="shared" si="1"/>
        <v>0</v>
      </c>
      <c r="H42" s="69"/>
      <c r="I42" s="70"/>
    </row>
    <row r="43" spans="1:9" ht="15.75">
      <c r="A43" s="4" t="s">
        <v>7</v>
      </c>
      <c r="B43" s="12" t="s">
        <v>24</v>
      </c>
      <c r="C43" s="40">
        <v>0</v>
      </c>
      <c r="D43" s="38">
        <v>0</v>
      </c>
      <c r="E43" s="38">
        <v>0</v>
      </c>
      <c r="F43" s="38">
        <v>0</v>
      </c>
      <c r="G43" s="79"/>
      <c r="H43" s="63"/>
      <c r="I43" s="64"/>
    </row>
    <row r="44" spans="1:9" s="102" customFormat="1" ht="15.75">
      <c r="A44" s="96" t="s">
        <v>25</v>
      </c>
      <c r="B44" s="96" t="s">
        <v>26</v>
      </c>
      <c r="C44" s="97">
        <f>SUM(C45,C49,C56,C57)</f>
        <v>143758.04</v>
      </c>
      <c r="D44" s="97">
        <f>SUM(D45,D49,D56,D57)</f>
        <v>247400</v>
      </c>
      <c r="E44" s="98">
        <f>SUM(E45,E49,E56,E57)</f>
        <v>244392</v>
      </c>
      <c r="F44" s="98">
        <f>SUM(F45,F49)</f>
        <v>238050.21000000002</v>
      </c>
      <c r="G44" s="99">
        <f aca="true" t="shared" si="4" ref="G44:G50">F44/D44*100</f>
        <v>96.22078011317706</v>
      </c>
      <c r="H44" s="100">
        <f aca="true" t="shared" si="5" ref="H44:H50">F44/E44*100</f>
        <v>97.40507463419425</v>
      </c>
      <c r="I44" s="101">
        <f>F44/F94*100</f>
        <v>38.95369119566683</v>
      </c>
    </row>
    <row r="45" spans="1:9" ht="30" customHeight="1">
      <c r="A45" s="8" t="s">
        <v>3</v>
      </c>
      <c r="B45" s="14" t="s">
        <v>103</v>
      </c>
      <c r="C45" s="42">
        <f>SUM(C46,C47,C48)</f>
        <v>13302.689999999999</v>
      </c>
      <c r="D45" s="46">
        <f>SUM(D46,D47,D48)</f>
        <v>17500</v>
      </c>
      <c r="E45" s="46">
        <f>SUM(E46,E47,E48)</f>
        <v>16160</v>
      </c>
      <c r="F45" s="46">
        <f>SUM(F46:F48)</f>
        <v>13159.82</v>
      </c>
      <c r="G45" s="82">
        <f t="shared" si="4"/>
        <v>75.19897142857143</v>
      </c>
      <c r="H45" s="63">
        <f t="shared" si="5"/>
        <v>81.4345297029703</v>
      </c>
      <c r="I45" s="66">
        <f>F45/F94*100</f>
        <v>2.153426222436688</v>
      </c>
    </row>
    <row r="46" spans="1:9" ht="15.75">
      <c r="A46" s="8" t="s">
        <v>27</v>
      </c>
      <c r="B46" s="9" t="s">
        <v>28</v>
      </c>
      <c r="C46" s="43">
        <v>0</v>
      </c>
      <c r="D46" s="43">
        <v>1500</v>
      </c>
      <c r="E46" s="49">
        <v>1062</v>
      </c>
      <c r="F46" s="49">
        <v>1062.32</v>
      </c>
      <c r="G46" s="83">
        <f t="shared" si="4"/>
        <v>70.82133333333333</v>
      </c>
      <c r="H46" s="61">
        <f t="shared" si="5"/>
        <v>100.03013182674198</v>
      </c>
      <c r="I46" s="62">
        <f>F46/F94*100</f>
        <v>0.1738342731601908</v>
      </c>
    </row>
    <row r="47" spans="1:9" ht="15.75">
      <c r="A47" s="8" t="s">
        <v>83</v>
      </c>
      <c r="B47" s="9" t="s">
        <v>84</v>
      </c>
      <c r="C47" s="43">
        <v>9512.56</v>
      </c>
      <c r="D47" s="43">
        <v>10000</v>
      </c>
      <c r="E47" s="49">
        <v>9660</v>
      </c>
      <c r="F47" s="49">
        <v>6660</v>
      </c>
      <c r="G47" s="83">
        <f t="shared" si="4"/>
        <v>66.60000000000001</v>
      </c>
      <c r="H47" s="61">
        <f t="shared" si="5"/>
        <v>68.94409937888199</v>
      </c>
      <c r="I47" s="62">
        <f>F47/F94*100</f>
        <v>1.0898187544684</v>
      </c>
    </row>
    <row r="48" spans="1:9" ht="15.75">
      <c r="A48" s="8" t="s">
        <v>87</v>
      </c>
      <c r="B48" s="9" t="s">
        <v>94</v>
      </c>
      <c r="C48" s="43">
        <v>3790.13</v>
      </c>
      <c r="D48" s="43">
        <v>6000</v>
      </c>
      <c r="E48" s="49">
        <v>5438</v>
      </c>
      <c r="F48" s="49">
        <v>5437.5</v>
      </c>
      <c r="G48" s="83">
        <f t="shared" si="4"/>
        <v>90.625</v>
      </c>
      <c r="H48" s="61">
        <f t="shared" si="5"/>
        <v>99.99080544317765</v>
      </c>
      <c r="I48" s="62">
        <f>F48/F94*100</f>
        <v>0.8897731948080969</v>
      </c>
    </row>
    <row r="49" spans="1:9" ht="15.75">
      <c r="A49" s="8" t="s">
        <v>5</v>
      </c>
      <c r="B49" s="15" t="s">
        <v>29</v>
      </c>
      <c r="C49" s="44">
        <f>SUM(C50,C51,C52,C53,C54)</f>
        <v>130455.35</v>
      </c>
      <c r="D49" s="44">
        <f>SUM(D50,D51,D52,D53,D54)</f>
        <v>229900</v>
      </c>
      <c r="E49" s="46">
        <f>SUM(E50,E51,E52,E53,E54,E55)</f>
        <v>228232</v>
      </c>
      <c r="F49" s="46">
        <f>SUM(F50:F55)</f>
        <v>224890.39</v>
      </c>
      <c r="G49" s="82">
        <f t="shared" si="4"/>
        <v>97.82096128751631</v>
      </c>
      <c r="H49" s="63">
        <f t="shared" si="5"/>
        <v>98.53587139402012</v>
      </c>
      <c r="I49" s="66">
        <f>F49/F94*100</f>
        <v>36.80026497323014</v>
      </c>
    </row>
    <row r="50" spans="1:9" ht="15.75">
      <c r="A50" s="8" t="s">
        <v>42</v>
      </c>
      <c r="B50" s="10" t="s">
        <v>30</v>
      </c>
      <c r="C50" s="43">
        <v>117921.43</v>
      </c>
      <c r="D50" s="43">
        <v>220000</v>
      </c>
      <c r="E50" s="49">
        <v>141632</v>
      </c>
      <c r="F50" s="49">
        <v>141630.35</v>
      </c>
      <c r="G50" s="83">
        <f t="shared" si="4"/>
        <v>64.37743181818182</v>
      </c>
      <c r="H50" s="61">
        <f t="shared" si="5"/>
        <v>99.9988350090375</v>
      </c>
      <c r="I50" s="62">
        <f>F50/F94*100</f>
        <v>23.175887632420956</v>
      </c>
    </row>
    <row r="51" spans="1:9" ht="15.75">
      <c r="A51" s="8" t="s">
        <v>44</v>
      </c>
      <c r="B51" s="10" t="s">
        <v>31</v>
      </c>
      <c r="C51" s="43">
        <v>0</v>
      </c>
      <c r="D51" s="43">
        <v>0</v>
      </c>
      <c r="E51" s="49">
        <v>0</v>
      </c>
      <c r="F51" s="49">
        <v>0</v>
      </c>
      <c r="G51" s="83"/>
      <c r="H51" s="61"/>
      <c r="I51" s="62"/>
    </row>
    <row r="52" spans="1:9" ht="15.75">
      <c r="A52" s="8" t="s">
        <v>46</v>
      </c>
      <c r="B52" s="10" t="s">
        <v>32</v>
      </c>
      <c r="C52" s="43">
        <v>0</v>
      </c>
      <c r="D52" s="43">
        <v>0</v>
      </c>
      <c r="E52" s="49">
        <v>0</v>
      </c>
      <c r="F52" s="49">
        <v>0</v>
      </c>
      <c r="G52" s="83"/>
      <c r="H52" s="67"/>
      <c r="I52" s="68"/>
    </row>
    <row r="53" spans="1:9" ht="15.75">
      <c r="A53" s="8" t="s">
        <v>48</v>
      </c>
      <c r="B53" s="10" t="s">
        <v>33</v>
      </c>
      <c r="C53" s="43">
        <v>1458.13</v>
      </c>
      <c r="D53" s="43">
        <v>6900</v>
      </c>
      <c r="E53" s="49">
        <v>5750</v>
      </c>
      <c r="F53" s="49">
        <v>4600</v>
      </c>
      <c r="G53" s="83">
        <f>F53/D53*100</f>
        <v>66.66666666666666</v>
      </c>
      <c r="H53" s="61">
        <f>F53/E53*100</f>
        <v>80</v>
      </c>
      <c r="I53" s="62">
        <f>F53/F94*100</f>
        <v>0.7527276682514474</v>
      </c>
    </row>
    <row r="54" spans="1:9" ht="30">
      <c r="A54" s="8" t="s">
        <v>50</v>
      </c>
      <c r="B54" s="21" t="s">
        <v>107</v>
      </c>
      <c r="C54" s="43">
        <v>11075.79</v>
      </c>
      <c r="D54" s="43">
        <v>3000</v>
      </c>
      <c r="E54" s="49">
        <v>7000</v>
      </c>
      <c r="F54" s="49">
        <v>6366.24</v>
      </c>
      <c r="G54" s="83">
        <f>F54/D54*100</f>
        <v>212.208</v>
      </c>
      <c r="H54" s="61">
        <f>F54/E54*100</f>
        <v>90.94628571428571</v>
      </c>
      <c r="I54" s="62">
        <f>F54/F94*100</f>
        <v>1.041748911028064</v>
      </c>
    </row>
    <row r="55" spans="1:9" s="53" customFormat="1" ht="15.75">
      <c r="A55" s="51" t="s">
        <v>114</v>
      </c>
      <c r="B55" s="52" t="s">
        <v>115</v>
      </c>
      <c r="C55" s="49">
        <v>0</v>
      </c>
      <c r="D55" s="49">
        <v>0</v>
      </c>
      <c r="E55" s="49">
        <v>73850</v>
      </c>
      <c r="F55" s="49">
        <v>72293.8</v>
      </c>
      <c r="G55" s="83">
        <v>0</v>
      </c>
      <c r="H55" s="69">
        <f>F55/E55*100</f>
        <v>97.89275558564658</v>
      </c>
      <c r="I55" s="70">
        <f>F55/F94*100</f>
        <v>11.829900761529673</v>
      </c>
    </row>
    <row r="56" spans="1:9" ht="15.75">
      <c r="A56" s="8" t="s">
        <v>7</v>
      </c>
      <c r="B56" s="15" t="s">
        <v>34</v>
      </c>
      <c r="C56" s="45"/>
      <c r="D56" s="43"/>
      <c r="E56" s="49"/>
      <c r="F56" s="49"/>
      <c r="G56" s="83"/>
      <c r="H56" s="61"/>
      <c r="I56" s="62"/>
    </row>
    <row r="57" spans="1:9" ht="15.75">
      <c r="A57" s="8" t="s">
        <v>13</v>
      </c>
      <c r="B57" s="12" t="s">
        <v>35</v>
      </c>
      <c r="C57" s="41"/>
      <c r="D57" s="47"/>
      <c r="E57" s="49"/>
      <c r="F57" s="49"/>
      <c r="G57" s="83"/>
      <c r="H57" s="67"/>
      <c r="I57" s="68"/>
    </row>
    <row r="58" spans="1:9" s="102" customFormat="1" ht="15.75">
      <c r="A58" s="96" t="s">
        <v>36</v>
      </c>
      <c r="B58" s="96" t="s">
        <v>37</v>
      </c>
      <c r="C58" s="97">
        <f>SUM(C59,C63,C69)</f>
        <v>29158.309999999998</v>
      </c>
      <c r="D58" s="97">
        <f>SUM(D59,D63,D69)</f>
        <v>63300</v>
      </c>
      <c r="E58" s="98">
        <f>SUM(E59,E63,E69)</f>
        <v>52179</v>
      </c>
      <c r="F58" s="98">
        <f>SUM(F59,F63,F69)</f>
        <v>51616.95</v>
      </c>
      <c r="G58" s="99">
        <f>F58/D58*100</f>
        <v>81.54336492890994</v>
      </c>
      <c r="H58" s="100">
        <f>F58/E58*100</f>
        <v>98.92284252285401</v>
      </c>
      <c r="I58" s="101">
        <f>F58/F94*100</f>
        <v>8.446414438206858</v>
      </c>
    </row>
    <row r="59" spans="1:9" ht="15.75">
      <c r="A59" s="11" t="s">
        <v>3</v>
      </c>
      <c r="B59" s="12" t="s">
        <v>38</v>
      </c>
      <c r="C59" s="40">
        <f>SUM(C60,C61,C62)</f>
        <v>8720.81</v>
      </c>
      <c r="D59" s="38">
        <f>SUM(D60,D61,D62)</f>
        <v>16000</v>
      </c>
      <c r="E59" s="38">
        <f>SUM(E60,E61,E62)</f>
        <v>8924</v>
      </c>
      <c r="F59" s="38">
        <f>SUM(F60:F62)</f>
        <v>8361.95</v>
      </c>
      <c r="G59" s="79">
        <f>F59/D59*100</f>
        <v>52.2621875</v>
      </c>
      <c r="H59" s="71">
        <f>F59/E59*100</f>
        <v>93.70181532944869</v>
      </c>
      <c r="I59" s="66">
        <f>F59/F94*100</f>
        <v>1.3683198098989546</v>
      </c>
    </row>
    <row r="60" spans="1:9" ht="15.75">
      <c r="A60" s="4" t="s">
        <v>27</v>
      </c>
      <c r="B60" s="7" t="s">
        <v>39</v>
      </c>
      <c r="C60" s="35">
        <v>0</v>
      </c>
      <c r="D60" s="35">
        <v>10000</v>
      </c>
      <c r="E60" s="39">
        <v>6112</v>
      </c>
      <c r="F60" s="39">
        <v>6111.95</v>
      </c>
      <c r="G60" s="81">
        <f>F60/D60*100</f>
        <v>61.119499999999995</v>
      </c>
      <c r="H60" s="61">
        <f>F60/E60*100</f>
        <v>99.99918193717278</v>
      </c>
      <c r="I60" s="62">
        <f>F60/F94*100</f>
        <v>1.0001377982542248</v>
      </c>
    </row>
    <row r="61" spans="1:9" ht="15.75">
      <c r="A61" s="4" t="s">
        <v>83</v>
      </c>
      <c r="B61" s="7" t="s">
        <v>40</v>
      </c>
      <c r="C61" s="35">
        <v>8720.81</v>
      </c>
      <c r="D61" s="48">
        <v>6000</v>
      </c>
      <c r="E61" s="39">
        <v>2812</v>
      </c>
      <c r="F61" s="39">
        <v>2250</v>
      </c>
      <c r="G61" s="81">
        <f>F61/D61*100</f>
        <v>37.5</v>
      </c>
      <c r="H61" s="61">
        <f>F61/E61*100</f>
        <v>80.01422475106685</v>
      </c>
      <c r="I61" s="62">
        <f>F61/F94*100</f>
        <v>0.36818201164472975</v>
      </c>
    </row>
    <row r="62" spans="1:9" ht="15.75">
      <c r="A62" s="4" t="s">
        <v>87</v>
      </c>
      <c r="B62" s="7" t="s">
        <v>86</v>
      </c>
      <c r="C62" s="35">
        <v>0</v>
      </c>
      <c r="D62" s="35">
        <v>0</v>
      </c>
      <c r="E62" s="39">
        <v>0</v>
      </c>
      <c r="F62" s="39">
        <v>0</v>
      </c>
      <c r="G62" s="81"/>
      <c r="H62" s="61"/>
      <c r="I62" s="62"/>
    </row>
    <row r="63" spans="1:9" ht="15.75">
      <c r="A63" s="11" t="s">
        <v>5</v>
      </c>
      <c r="B63" s="12" t="s">
        <v>41</v>
      </c>
      <c r="C63" s="40">
        <f>SUM(C64,C65,C66,C67,C68)</f>
        <v>20437.5</v>
      </c>
      <c r="D63" s="40">
        <f>SUM(D64,D65,D66,D67,D68)</f>
        <v>42300</v>
      </c>
      <c r="E63" s="38">
        <f>SUM(E64:E68)</f>
        <v>43255</v>
      </c>
      <c r="F63" s="38">
        <f>SUM(F64:F68)</f>
        <v>43255</v>
      </c>
      <c r="G63" s="79">
        <f>F63/D63*100</f>
        <v>102.25768321513003</v>
      </c>
      <c r="H63" s="71">
        <f>F63/E63*100</f>
        <v>100</v>
      </c>
      <c r="I63" s="66">
        <f>F63/F94*100</f>
        <v>7.0780946283079045</v>
      </c>
    </row>
    <row r="64" spans="1:9" ht="31.5">
      <c r="A64" s="4" t="s">
        <v>42</v>
      </c>
      <c r="B64" s="7" t="s">
        <v>43</v>
      </c>
      <c r="C64" s="35">
        <v>6505</v>
      </c>
      <c r="D64" s="35">
        <v>8000</v>
      </c>
      <c r="E64" s="39">
        <v>7560</v>
      </c>
      <c r="F64" s="39">
        <v>7560</v>
      </c>
      <c r="G64" s="81">
        <f>F64/D64*100</f>
        <v>94.5</v>
      </c>
      <c r="H64" s="61">
        <f>F64/E64*100</f>
        <v>100</v>
      </c>
      <c r="I64" s="62">
        <f>F64/F94*100</f>
        <v>1.2370915591262919</v>
      </c>
    </row>
    <row r="65" spans="1:9" ht="31.5">
      <c r="A65" s="4" t="s">
        <v>44</v>
      </c>
      <c r="B65" s="7" t="s">
        <v>45</v>
      </c>
      <c r="C65" s="35">
        <v>0</v>
      </c>
      <c r="D65" s="35">
        <v>0</v>
      </c>
      <c r="E65" s="39">
        <v>0</v>
      </c>
      <c r="F65" s="39">
        <v>0</v>
      </c>
      <c r="G65" s="81"/>
      <c r="H65" s="61"/>
      <c r="I65" s="62"/>
    </row>
    <row r="66" spans="1:9" ht="15.75">
      <c r="A66" s="4" t="s">
        <v>46</v>
      </c>
      <c r="B66" s="7" t="s">
        <v>47</v>
      </c>
      <c r="C66" s="35">
        <v>10532.5</v>
      </c>
      <c r="D66" s="35">
        <v>14300</v>
      </c>
      <c r="E66" s="39">
        <v>10325</v>
      </c>
      <c r="F66" s="39">
        <v>10325</v>
      </c>
      <c r="G66" s="81">
        <f>F66/D66*100</f>
        <v>72.2027972027972</v>
      </c>
      <c r="H66" s="61">
        <f>F66/E66*100</f>
        <v>100</v>
      </c>
      <c r="I66" s="62">
        <f>F66/F94*100</f>
        <v>1.68954634232526</v>
      </c>
    </row>
    <row r="67" spans="1:9" ht="15.75">
      <c r="A67" s="4" t="s">
        <v>48</v>
      </c>
      <c r="B67" s="7" t="s">
        <v>49</v>
      </c>
      <c r="C67" s="35">
        <v>0</v>
      </c>
      <c r="D67" s="35">
        <v>0</v>
      </c>
      <c r="E67" s="39">
        <v>0</v>
      </c>
      <c r="F67" s="39">
        <v>0</v>
      </c>
      <c r="G67" s="81"/>
      <c r="H67" s="61"/>
      <c r="I67" s="62"/>
    </row>
    <row r="68" spans="1:9" ht="15.75">
      <c r="A68" s="4" t="s">
        <v>50</v>
      </c>
      <c r="B68" s="7" t="s">
        <v>51</v>
      </c>
      <c r="C68" s="35">
        <v>3400</v>
      </c>
      <c r="D68" s="48">
        <v>20000</v>
      </c>
      <c r="E68" s="50">
        <v>25370</v>
      </c>
      <c r="F68" s="50">
        <v>25370</v>
      </c>
      <c r="G68" s="84">
        <f>F68/D68*100</f>
        <v>126.85</v>
      </c>
      <c r="H68" s="61">
        <f>F68/E68*100</f>
        <v>100</v>
      </c>
      <c r="I68" s="62">
        <f>F68/F94*100</f>
        <v>4.1514567268563525</v>
      </c>
    </row>
    <row r="69" spans="1:9" s="56" customFormat="1" ht="15.75">
      <c r="A69" s="54" t="s">
        <v>7</v>
      </c>
      <c r="B69" s="55" t="s">
        <v>76</v>
      </c>
      <c r="C69" s="44">
        <v>0</v>
      </c>
      <c r="D69" s="38">
        <v>5000</v>
      </c>
      <c r="E69" s="38">
        <v>0</v>
      </c>
      <c r="F69" s="38">
        <v>0</v>
      </c>
      <c r="G69" s="79">
        <f>F69/D69*100</f>
        <v>0</v>
      </c>
      <c r="H69" s="63"/>
      <c r="I69" s="64"/>
    </row>
    <row r="70" spans="1:9" s="102" customFormat="1" ht="15.75">
      <c r="A70" s="96" t="s">
        <v>52</v>
      </c>
      <c r="B70" s="96" t="s">
        <v>53</v>
      </c>
      <c r="C70" s="97">
        <f>SUM(C71,C72,C73)</f>
        <v>0</v>
      </c>
      <c r="D70" s="97">
        <f>SUM(D71:D73)</f>
        <v>6000</v>
      </c>
      <c r="E70" s="98">
        <f>SUM(E71:E73)</f>
        <v>0</v>
      </c>
      <c r="F70" s="98">
        <f>SUM(F71:F73)</f>
        <v>0</v>
      </c>
      <c r="G70" s="99">
        <f>F70/D70*100</f>
        <v>0</v>
      </c>
      <c r="H70" s="100"/>
      <c r="I70" s="101">
        <f>E70/E94*100</f>
        <v>0</v>
      </c>
    </row>
    <row r="71" spans="1:9" ht="31.5">
      <c r="A71" s="4" t="s">
        <v>3</v>
      </c>
      <c r="B71" s="7" t="s">
        <v>96</v>
      </c>
      <c r="C71" s="35">
        <v>0</v>
      </c>
      <c r="D71" s="35">
        <v>5000</v>
      </c>
      <c r="E71" s="39">
        <v>0</v>
      </c>
      <c r="F71" s="39">
        <v>0</v>
      </c>
      <c r="G71" s="81">
        <f>F71/D71*100</f>
        <v>0</v>
      </c>
      <c r="H71" s="61"/>
      <c r="I71" s="62"/>
    </row>
    <row r="72" spans="1:9" ht="15.75">
      <c r="A72" s="4" t="s">
        <v>5</v>
      </c>
      <c r="B72" s="12" t="s">
        <v>77</v>
      </c>
      <c r="C72" s="35">
        <v>0</v>
      </c>
      <c r="D72" s="35">
        <v>1000</v>
      </c>
      <c r="E72" s="39">
        <v>0</v>
      </c>
      <c r="F72" s="39">
        <v>0</v>
      </c>
      <c r="G72" s="81">
        <f>F72/D72*100</f>
        <v>0</v>
      </c>
      <c r="H72" s="61"/>
      <c r="I72" s="62"/>
    </row>
    <row r="73" spans="1:9" ht="15.75">
      <c r="A73" s="4" t="s">
        <v>7</v>
      </c>
      <c r="B73" s="12" t="s">
        <v>54</v>
      </c>
      <c r="C73" s="35">
        <v>0</v>
      </c>
      <c r="D73" s="35">
        <v>0</v>
      </c>
      <c r="E73" s="39">
        <v>0</v>
      </c>
      <c r="F73" s="39">
        <v>0</v>
      </c>
      <c r="G73" s="81">
        <v>0</v>
      </c>
      <c r="H73" s="61"/>
      <c r="I73" s="62"/>
    </row>
    <row r="74" spans="1:9" s="102" customFormat="1" ht="15.75">
      <c r="A74" s="96" t="s">
        <v>55</v>
      </c>
      <c r="B74" s="96" t="s">
        <v>56</v>
      </c>
      <c r="C74" s="97">
        <f>SUM(C75,C76,C77)</f>
        <v>2064.52</v>
      </c>
      <c r="D74" s="97">
        <f>SUM(D75:D77)</f>
        <v>2000</v>
      </c>
      <c r="E74" s="98">
        <f>SUM(E75:E77)</f>
        <v>88</v>
      </c>
      <c r="F74" s="98">
        <f>SUM(F75:F77)</f>
        <v>88.5</v>
      </c>
      <c r="G74" s="99">
        <f>F74/D74*100</f>
        <v>4.425</v>
      </c>
      <c r="H74" s="100">
        <f>F74/E74*100</f>
        <v>100.56818181818181</v>
      </c>
      <c r="I74" s="101">
        <f>F74/F94*100</f>
        <v>0.01448182579135937</v>
      </c>
    </row>
    <row r="75" spans="1:9" ht="31.5">
      <c r="A75" s="4" t="s">
        <v>3</v>
      </c>
      <c r="B75" s="7" t="s">
        <v>97</v>
      </c>
      <c r="C75" s="41">
        <v>2064.52</v>
      </c>
      <c r="D75" s="35">
        <v>2000</v>
      </c>
      <c r="E75" s="39">
        <v>0</v>
      </c>
      <c r="F75" s="39">
        <v>0</v>
      </c>
      <c r="G75" s="81">
        <f>F75/D75*100</f>
        <v>0</v>
      </c>
      <c r="H75" s="61">
        <f>E75/D75*100</f>
        <v>0</v>
      </c>
      <c r="I75" s="62"/>
    </row>
    <row r="76" spans="1:9" ht="31.5">
      <c r="A76" s="4" t="s">
        <v>5</v>
      </c>
      <c r="B76" s="12" t="s">
        <v>57</v>
      </c>
      <c r="C76" s="41"/>
      <c r="D76" s="35"/>
      <c r="E76" s="39"/>
      <c r="F76" s="39"/>
      <c r="G76" s="81"/>
      <c r="H76" s="61"/>
      <c r="I76" s="62"/>
    </row>
    <row r="77" spans="1:9" ht="15.75">
      <c r="A77" s="4" t="s">
        <v>58</v>
      </c>
      <c r="B77" s="7" t="s">
        <v>98</v>
      </c>
      <c r="C77" s="41">
        <v>0</v>
      </c>
      <c r="D77" s="35">
        <v>0</v>
      </c>
      <c r="E77" s="39">
        <v>88</v>
      </c>
      <c r="F77" s="39">
        <v>88.5</v>
      </c>
      <c r="G77" s="81">
        <v>0</v>
      </c>
      <c r="H77" s="61">
        <f>F77/E77*100</f>
        <v>100.56818181818181</v>
      </c>
      <c r="I77" s="62">
        <f>F77/F94*100</f>
        <v>0.01448182579135937</v>
      </c>
    </row>
    <row r="78" spans="1:9" s="102" customFormat="1" ht="15.75">
      <c r="A78" s="96" t="s">
        <v>59</v>
      </c>
      <c r="B78" s="96" t="s">
        <v>60</v>
      </c>
      <c r="C78" s="97">
        <f>SUM(C79,C80,C81,C82,C83,C84)</f>
        <v>5418.75</v>
      </c>
      <c r="D78" s="97">
        <f>SUM(D79:D84)</f>
        <v>20000</v>
      </c>
      <c r="E78" s="98">
        <f>SUM(E79:E84)</f>
        <v>20500</v>
      </c>
      <c r="F78" s="98">
        <f>SUM(F79:F84)</f>
        <v>19872.5</v>
      </c>
      <c r="G78" s="99">
        <f>F78/D78*100</f>
        <v>99.3625</v>
      </c>
      <c r="H78" s="100">
        <f>F78/E78*100</f>
        <v>96.9390243902439</v>
      </c>
      <c r="I78" s="101">
        <f>F78/F94*100</f>
        <v>3.251865345071063</v>
      </c>
    </row>
    <row r="79" spans="1:9" ht="15.75">
      <c r="A79" s="4" t="s">
        <v>3</v>
      </c>
      <c r="B79" s="12" t="s">
        <v>61</v>
      </c>
      <c r="C79" s="41">
        <v>4218.75</v>
      </c>
      <c r="D79" s="35">
        <v>20000</v>
      </c>
      <c r="E79" s="39">
        <v>20500</v>
      </c>
      <c r="F79" s="39">
        <v>19872.5</v>
      </c>
      <c r="G79" s="81">
        <f>F79/D79*100</f>
        <v>99.3625</v>
      </c>
      <c r="H79" s="61">
        <f>F79/E79*100</f>
        <v>96.9390243902439</v>
      </c>
      <c r="I79" s="62">
        <f>F79/F94*100</f>
        <v>3.251865345071063</v>
      </c>
    </row>
    <row r="80" spans="1:9" ht="15.75">
      <c r="A80" s="4" t="s">
        <v>5</v>
      </c>
      <c r="B80" s="12" t="s">
        <v>62</v>
      </c>
      <c r="C80" s="41"/>
      <c r="D80" s="35"/>
      <c r="E80" s="39"/>
      <c r="F80" s="39"/>
      <c r="G80" s="81"/>
      <c r="H80" s="61"/>
      <c r="I80" s="62"/>
    </row>
    <row r="81" spans="1:9" ht="15.75">
      <c r="A81" s="4" t="s">
        <v>7</v>
      </c>
      <c r="B81" s="12" t="s">
        <v>63</v>
      </c>
      <c r="C81" s="41"/>
      <c r="D81" s="35"/>
      <c r="E81" s="39"/>
      <c r="F81" s="39"/>
      <c r="G81" s="81"/>
      <c r="H81" s="61"/>
      <c r="I81" s="62"/>
    </row>
    <row r="82" spans="1:9" ht="15.75">
      <c r="A82" s="4" t="s">
        <v>13</v>
      </c>
      <c r="B82" s="12" t="s">
        <v>64</v>
      </c>
      <c r="C82" s="41"/>
      <c r="D82" s="35"/>
      <c r="E82" s="39"/>
      <c r="F82" s="39"/>
      <c r="G82" s="81"/>
      <c r="H82" s="61"/>
      <c r="I82" s="62"/>
    </row>
    <row r="83" spans="1:9" ht="15.75">
      <c r="A83" s="4" t="s">
        <v>15</v>
      </c>
      <c r="B83" s="12" t="s">
        <v>65</v>
      </c>
      <c r="C83" s="41">
        <v>1200</v>
      </c>
      <c r="D83" s="35"/>
      <c r="E83" s="39"/>
      <c r="F83" s="39"/>
      <c r="G83" s="81"/>
      <c r="H83" s="61"/>
      <c r="I83" s="62"/>
    </row>
    <row r="84" spans="1:9" ht="31.5">
      <c r="A84" s="4" t="s">
        <v>16</v>
      </c>
      <c r="B84" s="7" t="s">
        <v>99</v>
      </c>
      <c r="C84" s="41"/>
      <c r="D84" s="35"/>
      <c r="E84" s="39"/>
      <c r="F84" s="39"/>
      <c r="G84" s="81"/>
      <c r="H84" s="17"/>
      <c r="I84" s="18"/>
    </row>
    <row r="85" spans="1:9" s="102" customFormat="1" ht="15.75">
      <c r="A85" s="96" t="s">
        <v>66</v>
      </c>
      <c r="B85" s="96" t="s">
        <v>67</v>
      </c>
      <c r="C85" s="97">
        <f>SUM(C86)</f>
        <v>0</v>
      </c>
      <c r="D85" s="97">
        <f>SUM(D86)</f>
        <v>0</v>
      </c>
      <c r="E85" s="98">
        <f>SUM(E86)</f>
        <v>0</v>
      </c>
      <c r="F85" s="98">
        <f>SUM(F86)</f>
        <v>0</v>
      </c>
      <c r="G85" s="99"/>
      <c r="H85" s="100"/>
      <c r="I85" s="101">
        <v>0</v>
      </c>
    </row>
    <row r="86" spans="1:9" ht="31.5">
      <c r="A86" s="4" t="s">
        <v>3</v>
      </c>
      <c r="B86" s="12" t="s">
        <v>68</v>
      </c>
      <c r="C86" s="41"/>
      <c r="D86" s="35"/>
      <c r="E86" s="39"/>
      <c r="F86" s="39"/>
      <c r="G86" s="81"/>
      <c r="H86" s="17"/>
      <c r="I86" s="18"/>
    </row>
    <row r="87" spans="1:9" s="103" customFormat="1" ht="15.75">
      <c r="A87" s="96" t="s">
        <v>69</v>
      </c>
      <c r="B87" s="96" t="s">
        <v>80</v>
      </c>
      <c r="C87" s="97">
        <f>SUM(C88:C90)</f>
        <v>21797.239999999998</v>
      </c>
      <c r="D87" s="97">
        <f>SUM(D88:D90)</f>
        <v>25330</v>
      </c>
      <c r="E87" s="98">
        <f>SUM(E88:E90)</f>
        <v>22324</v>
      </c>
      <c r="F87" s="98">
        <f>SUM(F88:F90)</f>
        <v>22091.010000000002</v>
      </c>
      <c r="G87" s="99">
        <f aca="true" t="shared" si="6" ref="G87:G92">F87/D87*100</f>
        <v>87.21283063560996</v>
      </c>
      <c r="H87" s="100">
        <f aca="true" t="shared" si="7" ref="H87:H92">F87/E87*100</f>
        <v>98.9563250313564</v>
      </c>
      <c r="I87" s="101">
        <f>F87/F94*100</f>
        <v>3.614894444917263</v>
      </c>
    </row>
    <row r="88" spans="1:9" ht="15.75">
      <c r="A88" s="4" t="s">
        <v>3</v>
      </c>
      <c r="B88" s="7" t="s">
        <v>100</v>
      </c>
      <c r="C88" s="35">
        <v>7560</v>
      </c>
      <c r="D88" s="35">
        <v>8910</v>
      </c>
      <c r="E88" s="39">
        <v>8907</v>
      </c>
      <c r="F88" s="39">
        <v>8906.95</v>
      </c>
      <c r="G88" s="81">
        <f t="shared" si="6"/>
        <v>99.96576879910214</v>
      </c>
      <c r="H88" s="61">
        <f t="shared" si="7"/>
        <v>99.99943864376334</v>
      </c>
      <c r="I88" s="72">
        <f>F88/F94*100</f>
        <v>1.4575016749417893</v>
      </c>
    </row>
    <row r="89" spans="1:9" ht="15.75">
      <c r="A89" s="4" t="s">
        <v>5</v>
      </c>
      <c r="B89" s="12" t="s">
        <v>81</v>
      </c>
      <c r="C89" s="35">
        <v>5712</v>
      </c>
      <c r="D89" s="35">
        <v>6420</v>
      </c>
      <c r="E89" s="39">
        <v>6417</v>
      </c>
      <c r="F89" s="39">
        <v>6417.25</v>
      </c>
      <c r="G89" s="81">
        <f t="shared" si="6"/>
        <v>99.95716510903426</v>
      </c>
      <c r="H89" s="61">
        <f t="shared" si="7"/>
        <v>100.00389590151161</v>
      </c>
      <c r="I89" s="72">
        <f>F89/F94*100</f>
        <v>1.0500960063231741</v>
      </c>
    </row>
    <row r="90" spans="1:9" ht="15.75">
      <c r="A90" s="4" t="s">
        <v>7</v>
      </c>
      <c r="B90" s="12" t="s">
        <v>85</v>
      </c>
      <c r="C90" s="35">
        <v>8525.24</v>
      </c>
      <c r="D90" s="35">
        <v>10000</v>
      </c>
      <c r="E90" s="39">
        <v>7000</v>
      </c>
      <c r="F90" s="39">
        <v>6766.81</v>
      </c>
      <c r="G90" s="81">
        <f t="shared" si="6"/>
        <v>67.66810000000001</v>
      </c>
      <c r="H90" s="61">
        <f t="shared" si="7"/>
        <v>96.6687142857143</v>
      </c>
      <c r="I90" s="72">
        <f>F90/F94*100</f>
        <v>1.1072967636522995</v>
      </c>
    </row>
    <row r="91" spans="1:9" s="102" customFormat="1" ht="31.5">
      <c r="A91" s="104" t="s">
        <v>70</v>
      </c>
      <c r="B91" s="105" t="s">
        <v>88</v>
      </c>
      <c r="C91" s="106">
        <v>2100</v>
      </c>
      <c r="D91" s="97">
        <v>2100</v>
      </c>
      <c r="E91" s="98">
        <v>2100</v>
      </c>
      <c r="F91" s="98">
        <v>2100</v>
      </c>
      <c r="G91" s="99">
        <f t="shared" si="6"/>
        <v>100</v>
      </c>
      <c r="H91" s="100">
        <f t="shared" si="7"/>
        <v>100</v>
      </c>
      <c r="I91" s="101">
        <f>F91/F94*100</f>
        <v>0.3436365442017478</v>
      </c>
    </row>
    <row r="92" spans="1:9" s="102" customFormat="1" ht="31.5">
      <c r="A92" s="104" t="s">
        <v>72</v>
      </c>
      <c r="B92" s="105" t="s">
        <v>71</v>
      </c>
      <c r="C92" s="97">
        <v>88969.58</v>
      </c>
      <c r="D92" s="106">
        <v>111000</v>
      </c>
      <c r="E92" s="98">
        <v>105000</v>
      </c>
      <c r="F92" s="98">
        <v>105227.29</v>
      </c>
      <c r="G92" s="99">
        <f t="shared" si="6"/>
        <v>94.79936036036035</v>
      </c>
      <c r="H92" s="100">
        <f t="shared" si="7"/>
        <v>100.21646666666666</v>
      </c>
      <c r="I92" s="101">
        <f>F92/F94*100</f>
        <v>17.21902013872149</v>
      </c>
    </row>
    <row r="93" spans="1:9" s="102" customFormat="1" ht="31.5">
      <c r="A93" s="104" t="s">
        <v>82</v>
      </c>
      <c r="B93" s="105" t="s">
        <v>73</v>
      </c>
      <c r="C93" s="107"/>
      <c r="D93" s="97"/>
      <c r="E93" s="98"/>
      <c r="F93" s="98"/>
      <c r="G93" s="99"/>
      <c r="H93" s="100"/>
      <c r="I93" s="101"/>
    </row>
    <row r="94" spans="1:9" s="114" customFormat="1" ht="15.75">
      <c r="A94" s="108"/>
      <c r="B94" s="108" t="s">
        <v>74</v>
      </c>
      <c r="C94" s="109">
        <f>SUM(C21,C44,C58,C70,C74,C78,C85,C87,C91,C92)</f>
        <v>484823.69000000006</v>
      </c>
      <c r="D94" s="109">
        <f>SUM(D21,D44,D58,D70,D74,D78,D85,D87,D91,D92)</f>
        <v>682830</v>
      </c>
      <c r="E94" s="110">
        <f>SUM(E93,E92,E91,E87,E85,E78,E74,E70,E58,E44,E21)</f>
        <v>621843</v>
      </c>
      <c r="F94" s="110">
        <f>SUM(F21,F44,F58,F70,F74,F78,F87,F91,F92)</f>
        <v>611110.79</v>
      </c>
      <c r="G94" s="111">
        <f>F94/D94*100</f>
        <v>89.49676932765111</v>
      </c>
      <c r="H94" s="112">
        <f>F94/E94*100</f>
        <v>98.27412867878226</v>
      </c>
      <c r="I94" s="113">
        <f>SUM(I93,I92,I91,I87,I85,I78,I74,I70,I58,I44,I21)</f>
        <v>100</v>
      </c>
    </row>
    <row r="95" spans="1:9" s="132" customFormat="1" ht="47.25">
      <c r="A95" s="124"/>
      <c r="B95" s="125" t="s">
        <v>75</v>
      </c>
      <c r="C95" s="126">
        <f>C19-C94</f>
        <v>104404.3999999999</v>
      </c>
      <c r="D95" s="127">
        <f>D19-D94</f>
        <v>21111</v>
      </c>
      <c r="E95" s="128">
        <f>E19-E94</f>
        <v>116295.75000000012</v>
      </c>
      <c r="F95" s="128">
        <f>F19-F94</f>
        <v>129778.4800000001</v>
      </c>
      <c r="G95" s="129"/>
      <c r="H95" s="130"/>
      <c r="I95" s="131"/>
    </row>
  </sheetData>
  <sheetProtection/>
  <mergeCells count="1">
    <mergeCell ref="A1:I1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2014-11-20T16:07:13Z</cp:lastPrinted>
  <dcterms:created xsi:type="dcterms:W3CDTF">2014-09-09T10:32:22Z</dcterms:created>
  <dcterms:modified xsi:type="dcterms:W3CDTF">2020-02-03T13:05:44Z</dcterms:modified>
  <cp:category/>
  <cp:version/>
  <cp:contentType/>
  <cp:contentStatus/>
</cp:coreProperties>
</file>